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/>
  <mc:AlternateContent xmlns:mc="http://schemas.openxmlformats.org/markup-compatibility/2006">
    <mc:Choice Requires="x15">
      <x15ac:absPath xmlns:x15ac="http://schemas.microsoft.com/office/spreadsheetml/2010/11/ac" url="W:\BIBLIOTHEQUE\AEP\OUTILS\"/>
    </mc:Choice>
  </mc:AlternateContent>
  <xr:revisionPtr revIDLastSave="0" documentId="8_{F8EA68C5-0C1B-40C3-8BC8-6EE495ABC0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riétaires" sheetId="10" r:id="rId1"/>
    <sheet name="Exploitants" sheetId="11" r:id="rId2"/>
  </sheets>
  <definedNames>
    <definedName name="_xlnm._FilterDatabase" localSheetId="0" hidden="1">Propriétaires!$B$1:$BH$7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" i="11" l="1"/>
  <c r="AC5" i="11"/>
  <c r="AC6" i="11"/>
  <c r="AC7" i="11"/>
  <c r="AC3" i="11"/>
  <c r="R4" i="11"/>
  <c r="R5" i="11"/>
  <c r="R6" i="11"/>
  <c r="R7" i="11"/>
  <c r="R3" i="11"/>
  <c r="R4" i="10"/>
  <c r="R5" i="10"/>
  <c r="R6" i="10"/>
  <c r="R7" i="10"/>
  <c r="R3" i="10"/>
  <c r="P4" i="10"/>
  <c r="Q4" i="10" s="1"/>
  <c r="BN4" i="10" s="1"/>
  <c r="P5" i="10"/>
  <c r="Q5" i="10" s="1"/>
  <c r="BN5" i="10" s="1"/>
  <c r="P6" i="10"/>
  <c r="Q6" i="10" s="1"/>
  <c r="BN6" i="10" s="1"/>
  <c r="P7" i="10"/>
  <c r="Q7" i="10" s="1"/>
  <c r="BN7" i="10" s="1"/>
  <c r="P3" i="10"/>
  <c r="Q3" i="10" s="1"/>
  <c r="BN3" i="10" s="1"/>
  <c r="BL4" i="10" l="1"/>
  <c r="BL5" i="10"/>
  <c r="BL6" i="10"/>
  <c r="BL7" i="10"/>
  <c r="BL3" i="10"/>
  <c r="BK4" i="10"/>
  <c r="BK5" i="10"/>
  <c r="BK6" i="10"/>
  <c r="BK7" i="10"/>
  <c r="BK3" i="10"/>
  <c r="BJ4" i="10"/>
  <c r="BJ5" i="10"/>
  <c r="BJ6" i="10"/>
  <c r="BJ7" i="10"/>
  <c r="BJ3" i="10"/>
  <c r="BI4" i="10"/>
  <c r="BI5" i="10"/>
  <c r="BI6" i="10"/>
  <c r="BI7" i="10"/>
  <c r="BI3" i="10"/>
  <c r="BH4" i="10"/>
  <c r="BH5" i="10"/>
  <c r="BH6" i="10"/>
  <c r="BH7" i="10"/>
  <c r="BH3" i="10"/>
  <c r="BG4" i="10"/>
  <c r="BG5" i="10"/>
  <c r="BG6" i="10"/>
  <c r="BG7" i="10"/>
  <c r="BG3" i="10"/>
  <c r="BF4" i="10"/>
  <c r="BF5" i="10"/>
  <c r="BF6" i="10"/>
  <c r="BF7" i="10"/>
  <c r="BF3" i="10"/>
  <c r="BE4" i="10"/>
  <c r="BE5" i="10"/>
  <c r="BE6" i="10"/>
  <c r="BE7" i="10"/>
  <c r="BE3" i="10"/>
  <c r="BD4" i="10"/>
  <c r="BD5" i="10"/>
  <c r="BD6" i="10"/>
  <c r="BD7" i="10"/>
  <c r="BD3" i="10"/>
  <c r="BC4" i="10"/>
  <c r="BC5" i="10"/>
  <c r="BC6" i="10"/>
  <c r="BC7" i="10"/>
  <c r="BC3" i="10"/>
  <c r="BB4" i="10"/>
  <c r="BB5" i="10"/>
  <c r="BB6" i="10"/>
  <c r="BB7" i="10"/>
  <c r="BB3" i="10"/>
  <c r="BA4" i="10"/>
  <c r="BA5" i="10"/>
  <c r="BA6" i="10"/>
  <c r="BA7" i="10"/>
  <c r="BA3" i="10"/>
  <c r="AZ4" i="10"/>
  <c r="AZ5" i="10"/>
  <c r="AZ6" i="10"/>
  <c r="AZ7" i="10"/>
  <c r="AZ3" i="10"/>
  <c r="AY4" i="10"/>
  <c r="AY5" i="10"/>
  <c r="AY6" i="10"/>
  <c r="AY7" i="10"/>
  <c r="AY3" i="10"/>
  <c r="AX4" i="10"/>
  <c r="AX5" i="10"/>
  <c r="AX6" i="10"/>
  <c r="AX7" i="10"/>
  <c r="AX3" i="10"/>
  <c r="AW4" i="10"/>
  <c r="AW5" i="10"/>
  <c r="AW6" i="10"/>
  <c r="AW7" i="10"/>
  <c r="AW3" i="10"/>
  <c r="AV4" i="10"/>
  <c r="AV5" i="10"/>
  <c r="AV6" i="10"/>
  <c r="AV7" i="10"/>
  <c r="AV3" i="10"/>
  <c r="AU4" i="10"/>
  <c r="AU5" i="10"/>
  <c r="AU6" i="10"/>
  <c r="AU7" i="10"/>
  <c r="AU3" i="10"/>
  <c r="AT4" i="10"/>
  <c r="AT5" i="10"/>
  <c r="AT6" i="10"/>
  <c r="AT7" i="10"/>
  <c r="AT3" i="10"/>
  <c r="AS4" i="10"/>
  <c r="AS5" i="10"/>
  <c r="AS6" i="10"/>
  <c r="AS7" i="10"/>
  <c r="AS3" i="10"/>
  <c r="AR4" i="10"/>
  <c r="AR5" i="10"/>
  <c r="AR6" i="10"/>
  <c r="AR7" i="10"/>
  <c r="AR3" i="10"/>
  <c r="AQ4" i="10"/>
  <c r="AQ5" i="10"/>
  <c r="AQ6" i="10"/>
  <c r="AQ7" i="10"/>
  <c r="AQ3" i="10"/>
  <c r="AN4" i="11"/>
  <c r="AN5" i="11"/>
  <c r="AN6" i="11"/>
  <c r="AN7" i="11"/>
  <c r="AN3" i="11"/>
  <c r="BM3" i="10" l="1"/>
  <c r="BP3" i="10" s="1"/>
  <c r="BM6" i="10"/>
  <c r="BP6" i="10" s="1"/>
  <c r="BM4" i="10"/>
  <c r="BP4" i="10" s="1"/>
  <c r="BM7" i="10"/>
  <c r="BP7" i="10" s="1"/>
  <c r="BM5" i="10"/>
  <c r="BP5" i="10" s="1"/>
  <c r="AD3" i="11"/>
  <c r="S3" i="11"/>
  <c r="T3" i="11" s="1"/>
  <c r="AM3" i="11" s="1"/>
  <c r="S3" i="10"/>
  <c r="AK3" i="11"/>
  <c r="AJ3" i="11"/>
  <c r="AI3" i="11"/>
  <c r="AH3" i="11"/>
  <c r="AG3" i="11"/>
  <c r="AF3" i="11"/>
  <c r="AE3" i="11"/>
  <c r="AE6" i="11"/>
  <c r="T3" i="10"/>
  <c r="AK4" i="11"/>
  <c r="AK5" i="11"/>
  <c r="AK6" i="11"/>
  <c r="AK7" i="11"/>
  <c r="AJ4" i="11"/>
  <c r="AJ5" i="11"/>
  <c r="AJ6" i="11"/>
  <c r="AJ7" i="11"/>
  <c r="AI4" i="11"/>
  <c r="AI5" i="11"/>
  <c r="AI6" i="11"/>
  <c r="AI7" i="11"/>
  <c r="AH4" i="11"/>
  <c r="AH5" i="11"/>
  <c r="AH6" i="11"/>
  <c r="AH7" i="11"/>
  <c r="AG4" i="11"/>
  <c r="AG5" i="11"/>
  <c r="AG6" i="11"/>
  <c r="AG7" i="11"/>
  <c r="AF4" i="11"/>
  <c r="AF5" i="11"/>
  <c r="AF6" i="11"/>
  <c r="AF7" i="11"/>
  <c r="AE4" i="11"/>
  <c r="AE5" i="11"/>
  <c r="AE7" i="11"/>
  <c r="AD5" i="11"/>
  <c r="AD4" i="11"/>
  <c r="AD6" i="11"/>
  <c r="AD7" i="11"/>
  <c r="BP8" i="10" l="1"/>
  <c r="BO3" i="10"/>
  <c r="S4" i="10" l="1"/>
  <c r="S5" i="10"/>
  <c r="S6" i="10"/>
  <c r="S7" i="10"/>
  <c r="T4" i="10"/>
  <c r="T5" i="10"/>
  <c r="T6" i="10"/>
  <c r="T7" i="10"/>
  <c r="S4" i="11"/>
  <c r="T4" i="11" s="1"/>
  <c r="AM4" i="11" s="1"/>
  <c r="S5" i="11"/>
  <c r="T5" i="11" s="1"/>
  <c r="AM5" i="11" s="1"/>
  <c r="S6" i="11"/>
  <c r="T6" i="11" s="1"/>
  <c r="AM6" i="11" s="1"/>
  <c r="S7" i="11"/>
  <c r="T7" i="11" s="1"/>
  <c r="AM7" i="11" s="1"/>
  <c r="BO7" i="10" l="1"/>
  <c r="BO4" i="10"/>
  <c r="BO6" i="10"/>
  <c r="BO5" i="10"/>
  <c r="AL6" i="11"/>
  <c r="AO6" i="11" s="1"/>
  <c r="AL7" i="11"/>
  <c r="AO7" i="11" s="1"/>
  <c r="AL5" i="11"/>
  <c r="AO5" i="11" s="1"/>
  <c r="AL4" i="11"/>
  <c r="AO4" i="11" s="1"/>
  <c r="AL3" i="11"/>
  <c r="AO3" i="11" s="1"/>
  <c r="AO8" i="11" l="1"/>
  <c r="BO8" i="10"/>
  <c r="AM8" i="11"/>
  <c r="AL8" i="11"/>
  <c r="BN8" i="10" l="1"/>
  <c r="BM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tc={E088F1B4-A74E-405C-8D79-0ADD596C9726}</author>
  </authors>
  <commentList>
    <comment ref="AC2" authorId="0" shapeId="0" xr:uid="{E088F1B4-A74E-405C-8D79-0ADD596C972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! Selon le protocole d'éviction mis à jour en 2015 la marge brute/ha moyenne des 3 meilleurs années sur les 4 dernières années est de 1024 €, soit 4096 € sur 4 ans - valeur retenue ci-dessous
! L'accord cadre financier indique quant à lui que l'indemnité est calculée forfaitairement sur 5 années (ou 7 années pour les zones à forte ou très forte pression foncière)</t>
      </text>
    </comment>
  </commentList>
</comments>
</file>

<file path=xl/sharedStrings.xml><?xml version="1.0" encoding="utf-8"?>
<sst xmlns="http://schemas.openxmlformats.org/spreadsheetml/2006/main" count="169" uniqueCount="131">
  <si>
    <t>Nature</t>
  </si>
  <si>
    <t>Section</t>
  </si>
  <si>
    <t>N°</t>
  </si>
  <si>
    <t>Total</t>
  </si>
  <si>
    <t>Commune</t>
  </si>
  <si>
    <t>SAU totale de l'exploitation (ha)</t>
  </si>
  <si>
    <t>Valeur vénale surface impactée</t>
  </si>
  <si>
    <t>Surface totale de la parcelle (ha)</t>
  </si>
  <si>
    <t>Valeur vénale de la parcelle totale</t>
  </si>
  <si>
    <t>Marge brute forfaitaire moyenne sur 5 ans (ou 7 ans forte/très pression foncière) / ha</t>
  </si>
  <si>
    <t>Surface de l'exploitation (ha)</t>
  </si>
  <si>
    <t>Surface dans PPR (ha)</t>
  </si>
  <si>
    <t>PC2 non cumulable avec : PC1</t>
  </si>
  <si>
    <t>PC4 non cumulable avec : PC1</t>
  </si>
  <si>
    <t>PC4 : Epandage de produits phytosanitaires interdit sur prairies permanentes (5%)</t>
  </si>
  <si>
    <t>PC4 : Epandage de produits phytosanitaires interdit sur cultures (25%)</t>
  </si>
  <si>
    <t>PC3 non cumulable avec : PC6</t>
  </si>
  <si>
    <r>
      <t xml:space="preserve">PC3 : Fertilisation organique interdite sans remise en cause des plans d'épandage : </t>
    </r>
    <r>
      <rPr>
        <b/>
        <u/>
        <sz val="10"/>
        <color theme="0"/>
        <rFont val="Arial Black"/>
        <family val="2"/>
      </rPr>
      <t>lisier</t>
    </r>
    <r>
      <rPr>
        <b/>
        <sz val="10"/>
        <color theme="0"/>
        <rFont val="Arial Black"/>
        <family val="2"/>
      </rPr>
      <t xml:space="preserve"> interdit (20%)</t>
    </r>
  </si>
  <si>
    <r>
      <t xml:space="preserve">PC3 : Fertilisation organique interdite sans remise en cause des plans d'épandage : </t>
    </r>
    <r>
      <rPr>
        <b/>
        <u/>
        <sz val="10"/>
        <color theme="0"/>
        <rFont val="Arial Black"/>
        <family val="2"/>
      </rPr>
      <t>lisier + fumier</t>
    </r>
    <r>
      <rPr>
        <b/>
        <sz val="10"/>
        <color theme="0"/>
        <rFont val="Arial Black"/>
        <family val="2"/>
      </rPr>
      <t xml:space="preserve"> interdits (30%)</t>
    </r>
  </si>
  <si>
    <t>PE5 : Chargement &lt;1,6 UGB (10%)</t>
  </si>
  <si>
    <t>Conversion des terres cultivées en prairie permanente (ha)</t>
  </si>
  <si>
    <t>EC1 : Conversion des terres cultivées en prairie permanente (60%)</t>
  </si>
  <si>
    <t>EC2 : Maintien des prairies permanentes (fauche ou pâturage-régénération autorisée) (0%)</t>
  </si>
  <si>
    <r>
      <t xml:space="preserve">EC3 : Fertilisation organique interdite sans remise en cause des plans d'épandage : </t>
    </r>
    <r>
      <rPr>
        <b/>
        <u/>
        <sz val="10"/>
        <color theme="0"/>
        <rFont val="Arial Black"/>
        <family val="2"/>
      </rPr>
      <t>lisier</t>
    </r>
    <r>
      <rPr>
        <b/>
        <sz val="10"/>
        <color theme="0"/>
        <rFont val="Arial Black"/>
        <family val="2"/>
      </rPr>
      <t xml:space="preserve"> interdit (10%)</t>
    </r>
  </si>
  <si>
    <r>
      <t xml:space="preserve">EC3 : Fertilisation organique interdite sans remise en cause des plans d'épandage : </t>
    </r>
    <r>
      <rPr>
        <b/>
        <u/>
        <sz val="10"/>
        <color theme="0"/>
        <rFont val="Arial Black"/>
        <family val="2"/>
      </rPr>
      <t>lisier + fumier</t>
    </r>
    <r>
      <rPr>
        <b/>
        <sz val="10"/>
        <color theme="0"/>
        <rFont val="Arial Black"/>
        <family val="2"/>
      </rPr>
      <t xml:space="preserve"> interdits (15%)</t>
    </r>
  </si>
  <si>
    <t>Sur la surface considérée</t>
  </si>
  <si>
    <r>
      <t xml:space="preserve">EC4 : Epandage de produits phytosanitaires interdit sur </t>
    </r>
    <r>
      <rPr>
        <b/>
        <u/>
        <sz val="10"/>
        <color theme="0"/>
        <rFont val="Arial Black"/>
        <family val="2"/>
      </rPr>
      <t>prairies permanentes</t>
    </r>
    <r>
      <rPr>
        <b/>
        <sz val="10"/>
        <color theme="0"/>
        <rFont val="Arial Black"/>
        <family val="2"/>
      </rPr>
      <t xml:space="preserve"> (10%)</t>
    </r>
  </si>
  <si>
    <r>
      <t xml:space="preserve">EC4 : Epandage de produits phytosanitaires interdit sur </t>
    </r>
    <r>
      <rPr>
        <b/>
        <u/>
        <sz val="10"/>
        <color theme="0"/>
        <rFont val="Arial Black"/>
        <family val="2"/>
      </rPr>
      <t xml:space="preserve">cultures </t>
    </r>
    <r>
      <rPr>
        <b/>
        <sz val="10"/>
        <color theme="0"/>
        <rFont val="Arial Black"/>
        <family val="2"/>
      </rPr>
      <t>(50%)</t>
    </r>
  </si>
  <si>
    <t>EC1</t>
  </si>
  <si>
    <t>EC3</t>
  </si>
  <si>
    <t>EC2</t>
  </si>
  <si>
    <t>EC4</t>
  </si>
  <si>
    <t>Maintien des prairies permanentes (fauche ou pâturage-régénération autorisée) (ha)</t>
  </si>
  <si>
    <t>PC1 non cumulable avec : PC2 et PC4</t>
  </si>
  <si>
    <t>Coût total (Collectivité)</t>
  </si>
  <si>
    <t>NB : Montant valeur vénale différent si parcelle louée ou libre</t>
  </si>
  <si>
    <r>
      <t>Pourcentage de surface impactée par rapport à la SAU</t>
    </r>
    <r>
      <rPr>
        <b/>
        <sz val="10"/>
        <color rgb="FFFF0000"/>
        <rFont val="Arial Black"/>
        <family val="2"/>
      </rPr>
      <t xml:space="preserve"> (code couleur rouge si G/I  supérieur à 20%)</t>
    </r>
  </si>
  <si>
    <r>
      <t xml:space="preserve">EC4 : Epandage de produits phytosanitaires interdit sur </t>
    </r>
    <r>
      <rPr>
        <b/>
        <u/>
        <sz val="10"/>
        <color theme="0"/>
        <rFont val="Arial Black"/>
        <family val="2"/>
      </rPr>
      <t>points particuliers</t>
    </r>
    <r>
      <rPr>
        <b/>
        <sz val="10"/>
        <color theme="0"/>
        <rFont val="Arial Black"/>
        <family val="2"/>
      </rPr>
      <t xml:space="preserve"> (5%)</t>
    </r>
  </si>
  <si>
    <r>
      <t xml:space="preserve">EC3 : Fertilisation organique interdite sans remise en cause des plans d'épandage : </t>
    </r>
    <r>
      <rPr>
        <b/>
        <u/>
        <sz val="10"/>
        <color theme="0"/>
        <rFont val="Arial Black"/>
        <family val="2"/>
      </rPr>
      <t>sur points particuliers</t>
    </r>
    <r>
      <rPr>
        <b/>
        <sz val="10"/>
        <color theme="0"/>
        <rFont val="Arial Black"/>
        <family val="2"/>
      </rPr>
      <t xml:space="preserve"> (5%)</t>
    </r>
  </si>
  <si>
    <r>
      <t xml:space="preserve">Interdiction fertilisation organique sans remise en cause des plans d'épandage : </t>
    </r>
    <r>
      <rPr>
        <b/>
        <u/>
        <sz val="10"/>
        <color theme="0"/>
        <rFont val="Arial Black"/>
        <family val="2"/>
      </rPr>
      <t>lisier</t>
    </r>
    <r>
      <rPr>
        <b/>
        <sz val="10"/>
        <color theme="0"/>
        <rFont val="Arial Black"/>
        <family val="2"/>
      </rPr>
      <t xml:space="preserve"> interdit (ha)</t>
    </r>
  </si>
  <si>
    <r>
      <t xml:space="preserve">Interdiction fertilisation organique sans remise en cause des plans d'épandage : </t>
    </r>
    <r>
      <rPr>
        <b/>
        <u/>
        <sz val="10"/>
        <color theme="0"/>
        <rFont val="Arial Black"/>
        <family val="2"/>
      </rPr>
      <t>lisier + fumier</t>
    </r>
    <r>
      <rPr>
        <b/>
        <sz val="10"/>
        <color theme="0"/>
        <rFont val="Arial Black"/>
        <family val="2"/>
      </rPr>
      <t xml:space="preserve"> interdits (ha)</t>
    </r>
  </si>
  <si>
    <r>
      <t xml:space="preserve">Interdiction fertilisation organique sans remise en cause des plans d'épandage : </t>
    </r>
    <r>
      <rPr>
        <b/>
        <u/>
        <sz val="10"/>
        <color theme="0"/>
        <rFont val="Arial Black"/>
        <family val="2"/>
      </rPr>
      <t>sur points particuliers</t>
    </r>
  </si>
  <si>
    <r>
      <t xml:space="preserve">Interdiction épandage de produits phytosanitaires interdit sur </t>
    </r>
    <r>
      <rPr>
        <b/>
        <u/>
        <sz val="10"/>
        <color theme="0"/>
        <rFont val="Arial Black"/>
        <family val="2"/>
      </rPr>
      <t>prairies permanentes</t>
    </r>
    <r>
      <rPr>
        <b/>
        <sz val="10"/>
        <color theme="0"/>
        <rFont val="Arial Black"/>
        <family val="2"/>
      </rPr>
      <t xml:space="preserve">  (ha)</t>
    </r>
  </si>
  <si>
    <r>
      <t xml:space="preserve">Interdiction épandage de produits phytosanitaires interdit sur </t>
    </r>
    <r>
      <rPr>
        <b/>
        <u/>
        <sz val="10"/>
        <color theme="0"/>
        <rFont val="Arial Black"/>
        <family val="2"/>
      </rPr>
      <t>cultures</t>
    </r>
    <r>
      <rPr>
        <b/>
        <sz val="10"/>
        <color theme="0"/>
        <rFont val="Arial Black"/>
        <family val="2"/>
      </rPr>
      <t xml:space="preserve">  (ha)</t>
    </r>
  </si>
  <si>
    <r>
      <t xml:space="preserve">Interdiction épandage de produits phytosanitaires interdit sur </t>
    </r>
    <r>
      <rPr>
        <b/>
        <u/>
        <sz val="10"/>
        <color theme="0"/>
        <rFont val="Arial Black"/>
        <family val="2"/>
      </rPr>
      <t>points particuliers</t>
    </r>
    <r>
      <rPr>
        <b/>
        <sz val="10"/>
        <color theme="0"/>
        <rFont val="Arial Black"/>
        <family val="2"/>
      </rPr>
      <t xml:space="preserve">  (ha)</t>
    </r>
  </si>
  <si>
    <t>Ne pas renseigner</t>
  </si>
  <si>
    <r>
      <t>Surface dans PPR supérieure ou égale à 10 ha</t>
    </r>
    <r>
      <rPr>
        <b/>
        <sz val="10"/>
        <color rgb="FFFF0000"/>
        <rFont val="Arial Black"/>
        <family val="2"/>
      </rPr>
      <t xml:space="preserve"> (Oui si I supérieure ou égale à 10 ha)</t>
    </r>
  </si>
  <si>
    <t>PLAFOND CUMULE</t>
  </si>
  <si>
    <t>60% de la valeur vénale du marché</t>
  </si>
  <si>
    <t>Valeur vénale/ha (Valeurs AGRESTE année ….)</t>
  </si>
  <si>
    <t>ANNEE DE REFERENCE SITUATION = Ouverture enquête publique /               ANNEE DE REFERENCE CALCUL : Année du versement ou du 1er versement si échelonné</t>
  </si>
  <si>
    <t>ANNEE DE REFERENCE SITUATION = Ouverture enquête publique /                       ANNEE DE REFERENCE CALCUL : Année du versement ou du 1er versement si échelonné</t>
  </si>
  <si>
    <r>
      <t xml:space="preserve">Majoration de 10% des indemnités </t>
    </r>
    <r>
      <rPr>
        <b/>
        <sz val="10"/>
        <color rgb="FFFF0000"/>
        <rFont val="Arial Black"/>
        <family val="2"/>
      </rPr>
      <t>(OUI si K = oui ou si H compris entre 10 et 20</t>
    </r>
  </si>
  <si>
    <t>Commune à forte/très forte pression foncière (Oui/Non)</t>
  </si>
  <si>
    <t>W:\BIBLIOTHEQUE\AEP\REGLEMENTATION\1506-Protocole_Eviction_Exploitants.pdf</t>
  </si>
  <si>
    <t>INDEMNITE ALLOUEE</t>
  </si>
  <si>
    <t>100% de l'indemnité d'éviction</t>
  </si>
  <si>
    <r>
      <t xml:space="preserve">Majoration </t>
    </r>
    <r>
      <rPr>
        <sz val="10"/>
        <color rgb="FFFF0000"/>
        <rFont val="Arial Black"/>
        <family val="2"/>
      </rPr>
      <t>(AE + 10% si M=Oui)</t>
    </r>
  </si>
  <si>
    <t>Parcelle louée/libre</t>
  </si>
  <si>
    <t>PC6 : Interdiction d'épandage de fientes et fumiers de volailles (10%)</t>
  </si>
  <si>
    <t>PC6 : Non cumulable avec PC3</t>
  </si>
  <si>
    <t>Pour 1, 2 ou 3 mesures</t>
  </si>
  <si>
    <t>PE2 : Interdiction(s) de pâturage hivernal OU de l'affouragement permanent des animaux à la pâture OU de l'élévage de type plein air (5%)</t>
  </si>
  <si>
    <t>PE4 : Interdiction de l'abreuvement à une distance du point de captage inférieure à celle indiquée dans l'arrêté (2%)</t>
  </si>
  <si>
    <r>
      <t xml:space="preserve">PC5 : Limitation de la fertilisation en-dessous de la réglementation générale (minérale &amp; organique) : </t>
    </r>
    <r>
      <rPr>
        <b/>
        <u/>
        <sz val="10"/>
        <color theme="0"/>
        <rFont val="Arial Black"/>
        <family val="2"/>
      </rPr>
      <t>INTERDITE sur cultures</t>
    </r>
    <r>
      <rPr>
        <b/>
        <sz val="10"/>
        <color theme="0"/>
        <rFont val="Arial Black"/>
        <family val="2"/>
      </rPr>
      <t xml:space="preserve"> (40%)</t>
    </r>
  </si>
  <si>
    <r>
      <t xml:space="preserve">PC5 : Limitation de la fertilisation en-dessous de la réglementation générale (minérale &amp; organique) : </t>
    </r>
    <r>
      <rPr>
        <b/>
        <u/>
        <sz val="10"/>
        <color theme="0"/>
        <rFont val="Arial Black"/>
        <family val="2"/>
      </rPr>
      <t>INTERDITE sur prairies permanentes</t>
    </r>
    <r>
      <rPr>
        <b/>
        <sz val="10"/>
        <color theme="0"/>
        <rFont val="Arial Black"/>
        <family val="2"/>
      </rPr>
      <t xml:space="preserve"> (30%)</t>
    </r>
  </si>
  <si>
    <r>
      <t xml:space="preserve">PC5 : Limitation de la fertilisation en-dessous de la réglementation générale (minérale &amp; organique) : </t>
    </r>
    <r>
      <rPr>
        <b/>
        <u/>
        <sz val="10"/>
        <color theme="0"/>
        <rFont val="Symbol"/>
        <family val="1"/>
        <charset val="2"/>
      </rPr>
      <t>&lt;</t>
    </r>
    <r>
      <rPr>
        <b/>
        <u/>
        <sz val="10"/>
        <color theme="0"/>
        <rFont val="Arial Black"/>
        <family val="2"/>
      </rPr>
      <t xml:space="preserve"> 100 u sur prairies permanentes</t>
    </r>
    <r>
      <rPr>
        <b/>
        <sz val="10"/>
        <color theme="0"/>
        <rFont val="Arial Black"/>
        <family val="2"/>
      </rPr>
      <t xml:space="preserve"> (10%)</t>
    </r>
  </si>
  <si>
    <r>
      <t xml:space="preserve">PC5 : Limitation de la fertilisation en-dessous de la réglementation générale (minérale &amp; organique) : </t>
    </r>
    <r>
      <rPr>
        <b/>
        <u/>
        <sz val="10"/>
        <color theme="0"/>
        <rFont val="Symbol"/>
        <family val="1"/>
        <charset val="2"/>
      </rPr>
      <t>&lt;</t>
    </r>
    <r>
      <rPr>
        <b/>
        <u/>
        <sz val="10"/>
        <color theme="0"/>
        <rFont val="Arial Black"/>
        <family val="2"/>
      </rPr>
      <t xml:space="preserve"> 100 u sur cultures</t>
    </r>
    <r>
      <rPr>
        <b/>
        <sz val="10"/>
        <color theme="0"/>
        <rFont val="Arial Black"/>
        <family val="2"/>
      </rPr>
      <t xml:space="preserve"> (25%)</t>
    </r>
  </si>
  <si>
    <r>
      <t xml:space="preserve">PC5 : Limitation de la fertilisation en-dessous de la réglementation générale (minérale &amp; organique) : </t>
    </r>
    <r>
      <rPr>
        <b/>
        <u/>
        <sz val="10"/>
        <color theme="0"/>
        <rFont val="Symbol"/>
        <family val="1"/>
        <charset val="2"/>
      </rPr>
      <t>&lt;</t>
    </r>
    <r>
      <rPr>
        <b/>
        <u/>
        <sz val="10"/>
        <color theme="0"/>
        <rFont val="Arial Black"/>
        <family val="2"/>
      </rPr>
      <t xml:space="preserve"> 170 u sur prairies permanentes</t>
    </r>
    <r>
      <rPr>
        <b/>
        <sz val="10"/>
        <color theme="0"/>
        <rFont val="Arial Black"/>
        <family val="2"/>
      </rPr>
      <t xml:space="preserve"> (5%)</t>
    </r>
  </si>
  <si>
    <r>
      <t xml:space="preserve">PC5 : Limitation de la fertilisation en-dessous de la réglementation générale (minérale &amp; organique) : </t>
    </r>
    <r>
      <rPr>
        <b/>
        <u/>
        <sz val="10"/>
        <color theme="0"/>
        <rFont val="Symbol"/>
        <family val="1"/>
        <charset val="2"/>
      </rPr>
      <t>&lt;</t>
    </r>
    <r>
      <rPr>
        <b/>
        <u/>
        <sz val="10"/>
        <color theme="0"/>
        <rFont val="Arial Black"/>
        <family val="2"/>
      </rPr>
      <t xml:space="preserve"> 170 u sur cultures</t>
    </r>
    <r>
      <rPr>
        <b/>
        <sz val="10"/>
        <color theme="0"/>
        <rFont val="Arial Black"/>
        <family val="2"/>
      </rPr>
      <t xml:space="preserve"> (15%)</t>
    </r>
  </si>
  <si>
    <t>PE5 : Chargement &lt;1,4 UGB (15%)</t>
  </si>
  <si>
    <t>PE5 : Chargement &lt;1,2 UGB (20%)</t>
  </si>
  <si>
    <t>PMS1 : Interdiction de drainer (5%)</t>
  </si>
  <si>
    <t>PMS2 : Interdiction de suppression des haies &amp; talus (ouverture possible pour passage d'animaux) (10%)</t>
  </si>
  <si>
    <t>PCA2 : Interdiction de réaliser des puits et forages (1%)</t>
  </si>
  <si>
    <t>PPP2 : Entretien mécanique (fauche exclusive avec exportation) (25%)</t>
  </si>
  <si>
    <t>PC1 : Conversion terres cultivées en prairie permanente (40%)</t>
  </si>
  <si>
    <t>PC2 : Maintien des prairies (fauche ou pâturage) sur prairies labourables (15%)</t>
  </si>
  <si>
    <t>PC1</t>
  </si>
  <si>
    <t>Conversion terres cultivées en prairie permanente (en ha)</t>
  </si>
  <si>
    <t>Maintien des prairies (fauche ou pâturage) sur prairies labourables  (en ha)</t>
  </si>
  <si>
    <t>PC2</t>
  </si>
  <si>
    <t>PC3</t>
  </si>
  <si>
    <t>PC4</t>
  </si>
  <si>
    <r>
      <t xml:space="preserve">Fertilisation organique interdite sans remise en cause des plans d'épandage : </t>
    </r>
    <r>
      <rPr>
        <b/>
        <u/>
        <sz val="10"/>
        <color theme="0"/>
        <rFont val="Arial Black"/>
        <family val="2"/>
      </rPr>
      <t xml:space="preserve">lisier interdit  </t>
    </r>
    <r>
      <rPr>
        <b/>
        <sz val="10"/>
        <color theme="0"/>
        <rFont val="Arial Black"/>
        <family val="2"/>
      </rPr>
      <t>(en ha)</t>
    </r>
  </si>
  <si>
    <r>
      <t xml:space="preserve">Fertilisation organique interdite sans remise en cause des plans d'épandage : </t>
    </r>
    <r>
      <rPr>
        <b/>
        <u/>
        <sz val="10"/>
        <color theme="0"/>
        <rFont val="Arial Black"/>
        <family val="2"/>
      </rPr>
      <t>lisier + fumier interdits</t>
    </r>
    <r>
      <rPr>
        <b/>
        <sz val="10"/>
        <color theme="0"/>
        <rFont val="Arial Black"/>
        <family val="2"/>
      </rPr>
      <t xml:space="preserve"> (en ha)</t>
    </r>
  </si>
  <si>
    <r>
      <t xml:space="preserve">Epandage de produits phytosanitaires interdit sur </t>
    </r>
    <r>
      <rPr>
        <b/>
        <u/>
        <sz val="10"/>
        <color theme="0"/>
        <rFont val="Arial Black"/>
        <family val="2"/>
      </rPr>
      <t>prairies permanentes</t>
    </r>
    <r>
      <rPr>
        <b/>
        <sz val="10"/>
        <color theme="0"/>
        <rFont val="Arial Black"/>
        <family val="2"/>
      </rPr>
      <t xml:space="preserve">  (en ha)</t>
    </r>
  </si>
  <si>
    <r>
      <t xml:space="preserve"> Epandage de produits phytosanitaires interdit sur </t>
    </r>
    <r>
      <rPr>
        <b/>
        <u/>
        <sz val="10"/>
        <color theme="0"/>
        <rFont val="Arial Black"/>
        <family val="2"/>
      </rPr>
      <t xml:space="preserve">cultures </t>
    </r>
    <r>
      <rPr>
        <b/>
        <sz val="10"/>
        <color theme="0"/>
        <rFont val="Arial Black"/>
        <family val="2"/>
      </rPr>
      <t xml:space="preserve"> (en ha)</t>
    </r>
  </si>
  <si>
    <t>PC5</t>
  </si>
  <si>
    <r>
      <t xml:space="preserve">Limitation de la fertilisation en-dessous de la réglementation générale (minérale &amp; organique) : &lt; 170 u </t>
    </r>
    <r>
      <rPr>
        <b/>
        <u/>
        <sz val="10"/>
        <color theme="0"/>
        <rFont val="Arial Black"/>
        <family val="2"/>
      </rPr>
      <t xml:space="preserve">sur cultures </t>
    </r>
    <r>
      <rPr>
        <b/>
        <sz val="10"/>
        <color theme="0"/>
        <rFont val="Arial Black"/>
        <family val="2"/>
      </rPr>
      <t>(en ha)</t>
    </r>
  </si>
  <si>
    <r>
      <t xml:space="preserve">imitation de la fertilisation en-dessous de la réglementation générale (minérale &amp; organique) : &lt; 170 u </t>
    </r>
    <r>
      <rPr>
        <b/>
        <u/>
        <sz val="10"/>
        <color theme="0"/>
        <rFont val="Arial Black"/>
        <family val="2"/>
      </rPr>
      <t>sur prairies permanentes</t>
    </r>
    <r>
      <rPr>
        <b/>
        <sz val="10"/>
        <color theme="0"/>
        <rFont val="Arial Black"/>
        <family val="2"/>
      </rPr>
      <t xml:space="preserve"> (en ha)</t>
    </r>
  </si>
  <si>
    <t>Limitation de la fertilisation en-dessous de la réglementation générale (minérale &amp; organique) : &lt; 100 u sur cultures (en ha)</t>
  </si>
  <si>
    <t>Limitation de la fertilisation en-dessous de la réglementation générale (minérale &amp; organique) : &lt; 100 u sur prairies permanentes (en ha)</t>
  </si>
  <si>
    <t>Limitation de la fertilisation en-dessous de la réglementation générale (minérale &amp; organique) : INTERDITE sur prairies permanentes (en ha)</t>
  </si>
  <si>
    <t>Limitation de la fertilisation en-dessous de la réglementation générale (minérale &amp; organique) : INTERDITE sur cultures (en ha)</t>
  </si>
  <si>
    <t>PC6</t>
  </si>
  <si>
    <t>Interdiction d'épandage de fientes et fumiers de volailles (en ha)</t>
  </si>
  <si>
    <t>Interdiction(s) de pâturage hivernal OU de l'affouragement permanent des animaux à la pâture OU de l'élévage de type plein air (en ha)</t>
  </si>
  <si>
    <t>PE2</t>
  </si>
  <si>
    <t>Interdiction de l'abreuvement à une distance du point de captage inférieure à celle indiquée dans l'arrêté (en ha)</t>
  </si>
  <si>
    <t>PE4</t>
  </si>
  <si>
    <t>Chargement &lt;1,2 UGB (en ha)</t>
  </si>
  <si>
    <t>PE5</t>
  </si>
  <si>
    <t>Chargement &lt;1,4 UGB (en ha)</t>
  </si>
  <si>
    <t>Chargement &lt;1,6 UGB (en ha)</t>
  </si>
  <si>
    <t xml:space="preserve"> Interdiction de drainer (en ha)</t>
  </si>
  <si>
    <t>PMS1</t>
  </si>
  <si>
    <t>PMS2</t>
  </si>
  <si>
    <t>Interdiction de suppression des haies &amp; talus (ouverture possible pour passage d'animaux) (en ha)</t>
  </si>
  <si>
    <t>Interdiction de réaliser des puits et forages (en ha)</t>
  </si>
  <si>
    <t xml:space="preserve">PCA2 </t>
  </si>
  <si>
    <t>Entretien mécanique (fauche exclusive avec exportation) (en ha)</t>
  </si>
  <si>
    <t>PPP2</t>
  </si>
  <si>
    <t>Identité EXPLOITANTS NOM Prénom</t>
  </si>
  <si>
    <t>Identité PROPRIETAIRES : NOM Prénom</t>
  </si>
  <si>
    <r>
      <t xml:space="preserve">Majoration </t>
    </r>
    <r>
      <rPr>
        <sz val="10"/>
        <color rgb="FFFF0000"/>
        <rFont val="Arial Black"/>
        <family val="2"/>
      </rPr>
      <t>(BF+ 10% si J=oui)</t>
    </r>
  </si>
  <si>
    <r>
      <t xml:space="preserve">Majoration de 10% des indemnités </t>
    </r>
    <r>
      <rPr>
        <b/>
        <sz val="10"/>
        <color rgb="FFFF0000"/>
        <rFont val="Arial Black"/>
        <family val="2"/>
      </rPr>
      <t>(Oui si K = oui)</t>
    </r>
  </si>
  <si>
    <t>Valeur vénale</t>
  </si>
  <si>
    <t>Parcelle libre =</t>
  </si>
  <si>
    <t>Parcelle louée =</t>
  </si>
  <si>
    <r>
      <t>SAU dans PPR supérieure ou égale à 10 ha</t>
    </r>
    <r>
      <rPr>
        <b/>
        <sz val="10"/>
        <color rgb="FFFF0000"/>
        <rFont val="Arial Black"/>
        <family val="2"/>
      </rPr>
      <t xml:space="preserve"> (Oui si I supérieure ou égale à 10 ha)</t>
    </r>
  </si>
  <si>
    <t>Adresse postale</t>
  </si>
  <si>
    <t>Adresse électronique</t>
  </si>
  <si>
    <t>Téléphone</t>
  </si>
  <si>
    <t>Date envoi questionnaire LRAR</t>
  </si>
  <si>
    <t>Date envoi Convention LRAR</t>
  </si>
  <si>
    <t>Date retour convention signée</t>
  </si>
  <si>
    <t>A la date d'ouverture de l'enquête publique</t>
  </si>
  <si>
    <t>Montant différent si terre libre ou louée - Année de versement (ou du 1er versement si paiement échelonné) de l'indemnité</t>
  </si>
  <si>
    <t>W:\BIBLIOTHEQUE\AEP\REGLEMENTATION\1506-Protocole_Eviction_Exploitants.pdf     Année de versement (ou du 1er versement si paiement échelonné) de l'indemnité</t>
  </si>
  <si>
    <t>Date PV constat maintien herbe / remise herbe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</si>
</sst>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#&quot; &quot;##&quot; &quot;##&quot; &quot;##&quot; &quot;##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8"/>
      <name val="Calibri"/>
      <family val="2"/>
      <scheme val="minor"/>
    </font>
    <font>
      <b/>
      <sz val="10"/>
      <color theme="0"/>
      <name val="Arial Black"/>
      <family val="2"/>
    </font>
    <font>
      <sz val="11"/>
      <color theme="1"/>
      <name val="Arial Black"/>
      <family val="2"/>
    </font>
    <font>
      <sz val="10"/>
      <color theme="1"/>
      <name val="Arial Black"/>
      <family val="2"/>
    </font>
    <font>
      <b/>
      <sz val="10"/>
      <color rgb="FFFF0000"/>
      <name val="Arial Black"/>
      <family val="2"/>
    </font>
    <font>
      <sz val="10"/>
      <color theme="0"/>
      <name val="Arial Black"/>
      <family val="2"/>
    </font>
    <font>
      <b/>
      <sz val="11"/>
      <color theme="1"/>
      <name val="Arial Black"/>
      <family val="2"/>
    </font>
    <font>
      <b/>
      <sz val="9"/>
      <color theme="1"/>
      <name val="Arial Black"/>
      <family val="2"/>
    </font>
    <font>
      <i/>
      <sz val="9"/>
      <color theme="0"/>
      <name val="Verdana"/>
      <family val="2"/>
    </font>
    <font>
      <i/>
      <sz val="9"/>
      <color theme="7"/>
      <name val="Verdana"/>
      <family val="2"/>
    </font>
    <font>
      <i/>
      <sz val="9"/>
      <color theme="1"/>
      <name val="Verdana"/>
      <family val="2"/>
    </font>
    <font>
      <b/>
      <u/>
      <sz val="10"/>
      <color theme="0"/>
      <name val="Arial Black"/>
      <family val="2"/>
    </font>
    <font>
      <sz val="10"/>
      <color rgb="FFFF0000"/>
      <name val="Arial Black"/>
      <family val="2"/>
    </font>
    <font>
      <sz val="9"/>
      <name val="Verdana"/>
      <family val="2"/>
    </font>
    <font>
      <b/>
      <sz val="9"/>
      <color rgb="FFFF0000"/>
      <name val="Arial Black"/>
      <family val="2"/>
    </font>
    <font>
      <u/>
      <sz val="11"/>
      <color theme="10"/>
      <name val="Calibri"/>
      <family val="2"/>
      <scheme val="minor"/>
    </font>
    <font>
      <i/>
      <u/>
      <sz val="9"/>
      <color theme="0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0"/>
      <color theme="8"/>
      <name val="Arial Black"/>
      <family val="2"/>
    </font>
    <font>
      <b/>
      <u/>
      <sz val="10"/>
      <color theme="0"/>
      <name val="Symbol"/>
      <family val="1"/>
      <charset val="2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rgb="FFC00000"/>
      <name val="Arial Black"/>
      <family val="2"/>
    </font>
    <font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0"/>
      <color theme="9" tint="-0.249977111117893"/>
      <name val="Arial Black"/>
      <family val="2"/>
    </font>
    <font>
      <i/>
      <sz val="8"/>
      <color theme="0"/>
      <name val="Verdana"/>
      <family val="2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34" fillId="0" borderId="0" applyNumberFormat="0" applyFill="0" applyBorder="0" applyAlignment="0" applyProtection="0"/>
  </cellStyleXfs>
  <cellXfs count="103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7" fillId="35" borderId="14" xfId="0" applyFont="1" applyFill="1" applyBorder="1" applyAlignment="1">
      <alignment horizontal="center" vertical="center" wrapText="1"/>
    </xf>
    <xf numFmtId="0" fontId="27" fillId="35" borderId="10" xfId="0" applyFont="1" applyFill="1" applyBorder="1" applyAlignment="1">
      <alignment horizontal="center" vertical="center" wrapText="1"/>
    </xf>
    <xf numFmtId="0" fontId="28" fillId="35" borderId="10" xfId="0" applyFont="1" applyFill="1" applyBorder="1" applyAlignment="1">
      <alignment horizontal="center" vertical="center" wrapText="1"/>
    </xf>
    <xf numFmtId="0" fontId="27" fillId="35" borderId="1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0" fillId="35" borderId="16" xfId="0" applyFont="1" applyFill="1" applyBorder="1" applyAlignment="1">
      <alignment horizontal="center" vertical="center" wrapText="1"/>
    </xf>
    <xf numFmtId="0" fontId="28" fillId="35" borderId="11" xfId="0" applyFont="1" applyFill="1" applyBorder="1" applyAlignment="1">
      <alignment horizontal="center" vertical="center" wrapText="1"/>
    </xf>
    <xf numFmtId="0" fontId="27" fillId="35" borderId="19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7" fillId="35" borderId="20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 wrapText="1"/>
    </xf>
    <xf numFmtId="0" fontId="27" fillId="33" borderId="11" xfId="0" applyFont="1" applyFill="1" applyBorder="1" applyAlignment="1">
      <alignment horizontal="center" vertical="center" wrapText="1"/>
    </xf>
    <xf numFmtId="0" fontId="27" fillId="33" borderId="1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4" fontId="0" fillId="34" borderId="0" xfId="0" applyNumberFormat="1" applyFill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7" fillId="33" borderId="18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7" fillId="33" borderId="14" xfId="0" applyFont="1" applyFill="1" applyBorder="1" applyAlignment="1">
      <alignment horizontal="center" vertical="center" wrapText="1"/>
    </xf>
    <xf numFmtId="0" fontId="20" fillId="35" borderId="25" xfId="0" applyFont="1" applyFill="1" applyBorder="1" applyAlignment="1">
      <alignment horizontal="center" vertical="center" wrapText="1"/>
    </xf>
    <xf numFmtId="0" fontId="27" fillId="35" borderId="26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164" fontId="0" fillId="36" borderId="12" xfId="0" applyNumberFormat="1" applyFill="1" applyBorder="1" applyAlignment="1">
      <alignment horizontal="center" vertical="center" wrapText="1"/>
    </xf>
    <xf numFmtId="164" fontId="0" fillId="36" borderId="10" xfId="0" applyNumberFormat="1" applyFill="1" applyBorder="1" applyAlignment="1">
      <alignment horizontal="center" vertical="center" wrapText="1"/>
    </xf>
    <xf numFmtId="164" fontId="0" fillId="36" borderId="11" xfId="0" applyNumberFormat="1" applyFill="1" applyBorder="1" applyAlignment="1">
      <alignment horizontal="center" vertical="center" wrapText="1"/>
    </xf>
    <xf numFmtId="164" fontId="22" fillId="36" borderId="17" xfId="0" applyNumberFormat="1" applyFont="1" applyFill="1" applyBorder="1" applyAlignment="1">
      <alignment horizontal="center" vertical="center" wrapText="1"/>
    </xf>
    <xf numFmtId="0" fontId="22" fillId="36" borderId="21" xfId="0" applyFont="1" applyFill="1" applyBorder="1" applyAlignment="1">
      <alignment horizontal="center" vertical="center" wrapText="1"/>
    </xf>
    <xf numFmtId="164" fontId="22" fillId="36" borderId="23" xfId="0" applyNumberFormat="1" applyFont="1" applyFill="1" applyBorder="1" applyAlignment="1">
      <alignment horizontal="center" vertical="center" wrapText="1"/>
    </xf>
    <xf numFmtId="164" fontId="22" fillId="36" borderId="22" xfId="0" applyNumberFormat="1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7" fillId="33" borderId="12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7" fillId="35" borderId="12" xfId="0" applyFont="1" applyFill="1" applyBorder="1" applyAlignment="1">
      <alignment horizontal="center" vertical="center" wrapText="1"/>
    </xf>
    <xf numFmtId="0" fontId="32" fillId="36" borderId="10" xfId="0" applyFont="1" applyFill="1" applyBorder="1" applyAlignment="1">
      <alignment horizontal="center" vertical="center" wrapText="1"/>
    </xf>
    <xf numFmtId="164" fontId="0" fillId="36" borderId="10" xfId="0" applyNumberFormat="1" applyFill="1" applyBorder="1" applyAlignment="1">
      <alignment horizontal="center" vertical="center"/>
    </xf>
    <xf numFmtId="164" fontId="0" fillId="36" borderId="18" xfId="0" applyNumberFormat="1" applyFill="1" applyBorder="1" applyAlignment="1">
      <alignment horizontal="center" vertical="center"/>
    </xf>
    <xf numFmtId="164" fontId="0" fillId="36" borderId="17" xfId="0" applyNumberForma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vertical="center" wrapText="1"/>
    </xf>
    <xf numFmtId="0" fontId="24" fillId="35" borderId="15" xfId="0" applyFont="1" applyFill="1" applyBorder="1" applyAlignment="1">
      <alignment horizontal="center" vertical="center" wrapText="1"/>
    </xf>
    <xf numFmtId="164" fontId="0" fillId="36" borderId="11" xfId="0" applyNumberForma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/>
    </xf>
    <xf numFmtId="0" fontId="35" fillId="35" borderId="10" xfId="43" applyFont="1" applyFill="1" applyBorder="1" applyAlignment="1">
      <alignment horizontal="center" vertical="center" wrapText="1"/>
    </xf>
    <xf numFmtId="0" fontId="20" fillId="33" borderId="28" xfId="0" applyFont="1" applyFill="1" applyBorder="1" applyAlignment="1">
      <alignment horizontal="center" vertical="center" wrapText="1"/>
    </xf>
    <xf numFmtId="0" fontId="27" fillId="33" borderId="28" xfId="0" applyFont="1" applyFill="1" applyBorder="1" applyAlignment="1">
      <alignment horizontal="center" vertical="center" wrapText="1"/>
    </xf>
    <xf numFmtId="164" fontId="0" fillId="36" borderId="28" xfId="0" applyNumberFormat="1" applyFill="1" applyBorder="1" applyAlignment="1">
      <alignment horizontal="center" vertical="center" wrapText="1"/>
    </xf>
    <xf numFmtId="164" fontId="39" fillId="36" borderId="10" xfId="0" applyNumberFormat="1" applyFont="1" applyFill="1" applyBorder="1" applyAlignment="1">
      <alignment horizontal="center" vertical="center"/>
    </xf>
    <xf numFmtId="164" fontId="40" fillId="36" borderId="11" xfId="0" applyNumberFormat="1" applyFont="1" applyFill="1" applyBorder="1" applyAlignment="1">
      <alignment horizontal="center" vertical="center"/>
    </xf>
    <xf numFmtId="164" fontId="0" fillId="34" borderId="11" xfId="0" applyNumberFormat="1" applyFill="1" applyBorder="1" applyAlignment="1">
      <alignment horizontal="center" vertical="center"/>
    </xf>
    <xf numFmtId="164" fontId="22" fillId="34" borderId="0" xfId="0" applyNumberFormat="1" applyFont="1" applyFill="1" applyAlignment="1">
      <alignment horizontal="center" vertical="center" wrapText="1"/>
    </xf>
    <xf numFmtId="164" fontId="40" fillId="36" borderId="29" xfId="0" applyNumberFormat="1" applyFont="1" applyFill="1" applyBorder="1" applyAlignment="1">
      <alignment horizontal="center" vertical="center"/>
    </xf>
    <xf numFmtId="164" fontId="22" fillId="36" borderId="30" xfId="0" applyNumberFormat="1" applyFont="1" applyFill="1" applyBorder="1" applyAlignment="1">
      <alignment horizontal="center" vertical="center" wrapText="1"/>
    </xf>
    <xf numFmtId="164" fontId="22" fillId="36" borderId="31" xfId="0" applyNumberFormat="1" applyFont="1" applyFill="1" applyBorder="1" applyAlignment="1">
      <alignment horizontal="center" vertical="center" wrapText="1"/>
    </xf>
    <xf numFmtId="164" fontId="41" fillId="36" borderId="31" xfId="0" applyNumberFormat="1" applyFont="1" applyFill="1" applyBorder="1" applyAlignment="1">
      <alignment horizontal="center" vertical="center" wrapText="1"/>
    </xf>
    <xf numFmtId="0" fontId="0" fillId="36" borderId="12" xfId="0" applyFill="1" applyBorder="1" applyAlignment="1">
      <alignment horizontal="center" vertical="center" wrapText="1"/>
    </xf>
    <xf numFmtId="164" fontId="0" fillId="36" borderId="17" xfId="0" applyNumberFormat="1" applyFill="1" applyBorder="1" applyAlignment="1">
      <alignment horizontal="center" vertical="center"/>
    </xf>
    <xf numFmtId="0" fontId="36" fillId="36" borderId="10" xfId="0" applyFont="1" applyFill="1" applyBorder="1" applyAlignment="1">
      <alignment horizontal="center" vertical="center" wrapText="1"/>
    </xf>
    <xf numFmtId="164" fontId="37" fillId="36" borderId="22" xfId="0" applyNumberFormat="1" applyFont="1" applyFill="1" applyBorder="1" applyAlignment="1">
      <alignment horizontal="center" vertical="center" wrapText="1"/>
    </xf>
    <xf numFmtId="0" fontId="0" fillId="37" borderId="10" xfId="0" applyFill="1" applyBorder="1" applyAlignment="1">
      <alignment horizontal="center" vertical="center" wrapText="1"/>
    </xf>
    <xf numFmtId="10" fontId="42" fillId="36" borderId="10" xfId="0" applyNumberFormat="1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10" fontId="42" fillId="36" borderId="11" xfId="0" applyNumberFormat="1" applyFont="1" applyFill="1" applyBorder="1" applyAlignment="1">
      <alignment horizontal="center" vertical="center" wrapText="1"/>
    </xf>
    <xf numFmtId="0" fontId="35" fillId="35" borderId="27" xfId="43" applyFont="1" applyFill="1" applyBorder="1" applyAlignment="1">
      <alignment horizontal="center" vertical="center" wrapText="1"/>
    </xf>
    <xf numFmtId="164" fontId="14" fillId="38" borderId="27" xfId="0" applyNumberFormat="1" applyFont="1" applyFill="1" applyBorder="1" applyAlignment="1">
      <alignment horizontal="center" vertical="center"/>
    </xf>
    <xf numFmtId="164" fontId="43" fillId="36" borderId="10" xfId="0" applyNumberFormat="1" applyFont="1" applyFill="1" applyBorder="1" applyAlignment="1">
      <alignment horizontal="center" vertical="center"/>
    </xf>
    <xf numFmtId="164" fontId="44" fillId="36" borderId="22" xfId="0" applyNumberFormat="1" applyFont="1" applyFill="1" applyBorder="1" applyAlignment="1">
      <alignment horizontal="center" vertical="center" wrapText="1"/>
    </xf>
    <xf numFmtId="164" fontId="23" fillId="39" borderId="22" xfId="0" applyNumberFormat="1" applyFont="1" applyFill="1" applyBorder="1" applyAlignment="1">
      <alignment horizontal="center" vertical="center" wrapText="1"/>
    </xf>
    <xf numFmtId="0" fontId="26" fillId="40" borderId="0" xfId="0" applyFont="1" applyFill="1" applyAlignment="1">
      <alignment horizontal="center" vertical="center" wrapText="1"/>
    </xf>
    <xf numFmtId="0" fontId="0" fillId="40" borderId="0" xfId="0" applyFill="1" applyAlignment="1">
      <alignment horizontal="right" vertical="center" wrapText="1"/>
    </xf>
    <xf numFmtId="0" fontId="16" fillId="40" borderId="0" xfId="0" applyFont="1" applyFill="1" applyAlignment="1">
      <alignment horizontal="center" vertical="center" wrapText="1"/>
    </xf>
    <xf numFmtId="0" fontId="20" fillId="42" borderId="12" xfId="0" applyFont="1" applyFill="1" applyBorder="1" applyAlignment="1">
      <alignment horizontal="center" vertical="center" wrapText="1"/>
    </xf>
    <xf numFmtId="0" fontId="27" fillId="42" borderId="12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0" fontId="0" fillId="41" borderId="10" xfId="0" applyFill="1" applyBorder="1" applyAlignment="1">
      <alignment vertical="center" wrapText="1"/>
    </xf>
    <xf numFmtId="165" fontId="0" fillId="41" borderId="10" xfId="0" applyNumberFormat="1" applyFill="1" applyBorder="1" applyAlignment="1">
      <alignment horizontal="center" vertical="center" wrapText="1"/>
    </xf>
    <xf numFmtId="14" fontId="0" fillId="41" borderId="10" xfId="0" applyNumberFormat="1" applyFill="1" applyBorder="1" applyAlignment="1">
      <alignment vertical="center" wrapText="1"/>
    </xf>
    <xf numFmtId="0" fontId="45" fillId="35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vertical="center" wrapText="1"/>
    </xf>
    <xf numFmtId="0" fontId="0" fillId="41" borderId="10" xfId="0" applyFill="1" applyBorder="1" applyAlignment="1">
      <alignment horizontal="center" vertical="center" wrapText="1"/>
    </xf>
    <xf numFmtId="14" fontId="0" fillId="41" borderId="10" xfId="0" applyNumberFormat="1" applyFill="1" applyBorder="1" applyAlignment="1">
      <alignment horizontal="center" vertical="center" wrapText="1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Neutre" xfId="8" builtinId="28" customBuiltin="1"/>
    <cellStyle name="Normal" xfId="0" builtinId="0"/>
    <cellStyle name="Normal 2" xfId="42" xr:uid="{07996F58-2378-4A55-9B6F-F55FF938D967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1">
    <dxf>
      <font>
        <color rgb="FFFF0000"/>
      </font>
    </dxf>
  </dxfs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se  Leroux" id="{9FEFF6AE-ECC5-4BF2-95AE-D3460C099619}" userId="S::e.leroux@sidesa.fr::300b1c18-e4ee-4ad6-b546-f9a63397ea50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C2" dT="2022-11-15T13:21:38.65" personId="{9FEFF6AE-ECC5-4BF2-95AE-D3460C099619}" id="{E088F1B4-A74E-405C-8D79-0ADD596C9726}">
    <text>! Selon le protocole d'éviction mis à jour en 2015 la marge brute/ha moyenne des 3 meilleurs années sur les 4 dernières années est de 1024 €, soit 4096 € sur 4 ans - valeur retenue ci-dessous
! L'accord cadre financier indique quant à lui que l'indemnité est calculée forfaitairement sur 5 années (ou 7 années pour les zones à forte ou très forte pression foncière)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file:///\\srv-data\ARCHIVES\BIBLIOTHEQUE\AEP\REGLEMENTATION\1506-Protocole_Eviction_Exploitants.pdf" TargetMode="External"/><Relationship Id="rId1" Type="http://schemas.openxmlformats.org/officeDocument/2006/relationships/hyperlink" Target="file:///\\srv-data\ARCHIVES\BIBLIOTHEQUE\AEP\REGLEMENTATION\1506-Protocole_Eviction_Exploitants.pdf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115D4-A523-455F-AB07-8482DBDE3F21}">
  <sheetPr>
    <tabColor theme="8"/>
  </sheetPr>
  <dimension ref="A1:BP254"/>
  <sheetViews>
    <sheetView tabSelected="1" zoomScale="80" zoomScaleNormal="80" workbookViewId="0">
      <pane ySplit="1" topLeftCell="A2" activePane="bottomLeft" state="frozen"/>
      <selection activeCell="N1" sqref="N1"/>
      <selection pane="bottomLeft" activeCell="C1" sqref="C1:H1"/>
    </sheetView>
  </sheetViews>
  <sheetFormatPr baseColWidth="10" defaultColWidth="8" defaultRowHeight="18.75" x14ac:dyDescent="0.25"/>
  <cols>
    <col min="1" max="1" width="24.42578125" style="3" bestFit="1" customWidth="1"/>
    <col min="2" max="2" width="32" style="12" customWidth="1"/>
    <col min="3" max="3" width="30.85546875" style="12" customWidth="1"/>
    <col min="4" max="8" width="23.28515625" style="12" customWidth="1"/>
    <col min="9" max="9" width="23.5703125" style="1" customWidth="1"/>
    <col min="10" max="11" width="15.7109375" style="3" customWidth="1"/>
    <col min="12" max="12" width="23.7109375" style="3" customWidth="1"/>
    <col min="13" max="17" width="15.7109375" style="3" customWidth="1"/>
    <col min="18" max="18" width="26.28515625" style="4" customWidth="1"/>
    <col min="19" max="42" width="15.7109375" style="4" customWidth="1"/>
    <col min="43" max="65" width="15.7109375" style="3" customWidth="1"/>
    <col min="66" max="66" width="15.7109375" style="4" customWidth="1"/>
    <col min="67" max="78" width="15.7109375" style="3" customWidth="1"/>
    <col min="79" max="16384" width="8" style="3"/>
  </cols>
  <sheetData>
    <row r="1" spans="1:68" s="11" customFormat="1" ht="129.75" customHeight="1" x14ac:dyDescent="0.25">
      <c r="A1" s="64" t="s">
        <v>50</v>
      </c>
      <c r="B1" s="52" t="s">
        <v>114</v>
      </c>
      <c r="C1" s="93" t="s">
        <v>121</v>
      </c>
      <c r="D1" s="93" t="s">
        <v>122</v>
      </c>
      <c r="E1" s="93" t="s">
        <v>123</v>
      </c>
      <c r="F1" s="93" t="s">
        <v>124</v>
      </c>
      <c r="G1" s="93" t="s">
        <v>125</v>
      </c>
      <c r="H1" s="93" t="s">
        <v>126</v>
      </c>
      <c r="I1" s="7" t="s">
        <v>4</v>
      </c>
      <c r="J1" s="7" t="s">
        <v>1</v>
      </c>
      <c r="K1" s="7" t="s">
        <v>2</v>
      </c>
      <c r="L1" s="7" t="s">
        <v>0</v>
      </c>
      <c r="M1" s="7" t="s">
        <v>58</v>
      </c>
      <c r="N1" s="7" t="s">
        <v>7</v>
      </c>
      <c r="O1" s="7" t="s">
        <v>11</v>
      </c>
      <c r="P1" s="7" t="s">
        <v>46</v>
      </c>
      <c r="Q1" s="8" t="s">
        <v>116</v>
      </c>
      <c r="R1" s="31" t="s">
        <v>49</v>
      </c>
      <c r="S1" s="7" t="s">
        <v>8</v>
      </c>
      <c r="T1" s="37" t="s">
        <v>6</v>
      </c>
      <c r="U1" s="8" t="s">
        <v>79</v>
      </c>
      <c r="V1" s="8" t="s">
        <v>80</v>
      </c>
      <c r="W1" s="8" t="s">
        <v>84</v>
      </c>
      <c r="X1" s="8" t="s">
        <v>85</v>
      </c>
      <c r="Y1" s="8" t="s">
        <v>86</v>
      </c>
      <c r="Z1" s="8" t="s">
        <v>87</v>
      </c>
      <c r="AA1" s="8" t="s">
        <v>89</v>
      </c>
      <c r="AB1" s="8" t="s">
        <v>90</v>
      </c>
      <c r="AC1" s="8" t="s">
        <v>91</v>
      </c>
      <c r="AD1" s="8" t="s">
        <v>92</v>
      </c>
      <c r="AE1" s="8" t="s">
        <v>93</v>
      </c>
      <c r="AF1" s="8" t="s">
        <v>94</v>
      </c>
      <c r="AG1" s="8" t="s">
        <v>96</v>
      </c>
      <c r="AH1" s="8" t="s">
        <v>97</v>
      </c>
      <c r="AI1" s="8" t="s">
        <v>99</v>
      </c>
      <c r="AJ1" s="8" t="s">
        <v>101</v>
      </c>
      <c r="AK1" s="8" t="s">
        <v>103</v>
      </c>
      <c r="AL1" s="8" t="s">
        <v>104</v>
      </c>
      <c r="AM1" s="8" t="s">
        <v>105</v>
      </c>
      <c r="AN1" s="8" t="s">
        <v>108</v>
      </c>
      <c r="AO1" s="8" t="s">
        <v>109</v>
      </c>
      <c r="AP1" s="8" t="s">
        <v>111</v>
      </c>
      <c r="AQ1" s="7" t="s">
        <v>76</v>
      </c>
      <c r="AR1" s="7" t="s">
        <v>77</v>
      </c>
      <c r="AS1" s="39" t="s">
        <v>17</v>
      </c>
      <c r="AT1" s="39" t="s">
        <v>18</v>
      </c>
      <c r="AU1" s="7" t="s">
        <v>14</v>
      </c>
      <c r="AV1" s="7" t="s">
        <v>15</v>
      </c>
      <c r="AW1" s="8" t="s">
        <v>69</v>
      </c>
      <c r="AX1" s="8" t="s">
        <v>68</v>
      </c>
      <c r="AY1" s="8" t="s">
        <v>67</v>
      </c>
      <c r="AZ1" s="8" t="s">
        <v>66</v>
      </c>
      <c r="BA1" s="8" t="s">
        <v>65</v>
      </c>
      <c r="BB1" s="8" t="s">
        <v>64</v>
      </c>
      <c r="BC1" s="8" t="s">
        <v>59</v>
      </c>
      <c r="BD1" s="8" t="s">
        <v>62</v>
      </c>
      <c r="BE1" s="8" t="s">
        <v>63</v>
      </c>
      <c r="BF1" s="8" t="s">
        <v>71</v>
      </c>
      <c r="BG1" s="8" t="s">
        <v>70</v>
      </c>
      <c r="BH1" s="8" t="s">
        <v>19</v>
      </c>
      <c r="BI1" s="7" t="s">
        <v>72</v>
      </c>
      <c r="BJ1" s="7" t="s">
        <v>73</v>
      </c>
      <c r="BK1" s="7" t="s">
        <v>74</v>
      </c>
      <c r="BL1" s="66" t="s">
        <v>75</v>
      </c>
      <c r="BM1" s="31" t="s">
        <v>3</v>
      </c>
      <c r="BN1" s="10" t="s">
        <v>115</v>
      </c>
      <c r="BO1" s="10" t="s">
        <v>47</v>
      </c>
      <c r="BP1" s="10" t="s">
        <v>55</v>
      </c>
    </row>
    <row r="2" spans="1:68" s="35" customFormat="1" ht="86.25" customHeight="1" x14ac:dyDescent="0.25">
      <c r="A2" s="56" t="s">
        <v>45</v>
      </c>
      <c r="B2" s="53"/>
      <c r="C2" s="94"/>
      <c r="D2" s="94"/>
      <c r="E2" s="94"/>
      <c r="F2" s="94"/>
      <c r="G2" s="94"/>
      <c r="H2" s="94"/>
      <c r="I2" s="32"/>
      <c r="J2" s="32"/>
      <c r="K2" s="32"/>
      <c r="L2" s="32" t="s">
        <v>127</v>
      </c>
      <c r="M2" s="32" t="s">
        <v>35</v>
      </c>
      <c r="N2" s="32"/>
      <c r="O2" s="32"/>
      <c r="P2" s="32"/>
      <c r="Q2" s="53"/>
      <c r="R2" s="34" t="s">
        <v>128</v>
      </c>
      <c r="S2" s="32"/>
      <c r="T2" s="38"/>
      <c r="U2" s="33" t="s">
        <v>78</v>
      </c>
      <c r="V2" s="33" t="s">
        <v>81</v>
      </c>
      <c r="W2" s="33" t="s">
        <v>82</v>
      </c>
      <c r="X2" s="33" t="s">
        <v>82</v>
      </c>
      <c r="Y2" s="33" t="s">
        <v>83</v>
      </c>
      <c r="Z2" s="33" t="s">
        <v>83</v>
      </c>
      <c r="AA2" s="33" t="s">
        <v>88</v>
      </c>
      <c r="AB2" s="33" t="s">
        <v>88</v>
      </c>
      <c r="AC2" s="33" t="s">
        <v>88</v>
      </c>
      <c r="AD2" s="33" t="s">
        <v>88</v>
      </c>
      <c r="AE2" s="33" t="s">
        <v>88</v>
      </c>
      <c r="AF2" s="33" t="s">
        <v>88</v>
      </c>
      <c r="AG2" s="33" t="s">
        <v>95</v>
      </c>
      <c r="AH2" s="33" t="s">
        <v>98</v>
      </c>
      <c r="AI2" s="33" t="s">
        <v>100</v>
      </c>
      <c r="AJ2" s="33" t="s">
        <v>102</v>
      </c>
      <c r="AK2" s="33" t="s">
        <v>102</v>
      </c>
      <c r="AL2" s="33" t="s">
        <v>102</v>
      </c>
      <c r="AM2" s="33" t="s">
        <v>106</v>
      </c>
      <c r="AN2" s="33" t="s">
        <v>107</v>
      </c>
      <c r="AO2" s="33" t="s">
        <v>110</v>
      </c>
      <c r="AP2" s="33" t="s">
        <v>112</v>
      </c>
      <c r="AQ2" s="32" t="s">
        <v>33</v>
      </c>
      <c r="AR2" s="32" t="s">
        <v>12</v>
      </c>
      <c r="AS2" s="40" t="s">
        <v>16</v>
      </c>
      <c r="AT2" s="40" t="s">
        <v>16</v>
      </c>
      <c r="AU2" s="32" t="s">
        <v>13</v>
      </c>
      <c r="AV2" s="32" t="s">
        <v>13</v>
      </c>
      <c r="AW2" s="33"/>
      <c r="AX2" s="33"/>
      <c r="AY2" s="33"/>
      <c r="AZ2" s="33"/>
      <c r="BA2" s="33"/>
      <c r="BB2" s="33"/>
      <c r="BC2" s="33" t="s">
        <v>60</v>
      </c>
      <c r="BD2" s="33" t="s">
        <v>61</v>
      </c>
      <c r="BE2" s="33"/>
      <c r="BF2" s="33"/>
      <c r="BG2" s="33"/>
      <c r="BH2" s="33"/>
      <c r="BI2" s="32"/>
      <c r="BJ2" s="32"/>
      <c r="BK2" s="32"/>
      <c r="BL2" s="67"/>
      <c r="BM2" s="34"/>
      <c r="BN2" s="32"/>
      <c r="BO2" s="32" t="s">
        <v>48</v>
      </c>
      <c r="BP2" s="32"/>
    </row>
    <row r="3" spans="1:68" ht="55.5" customHeight="1" x14ac:dyDescent="0.25">
      <c r="B3" s="100"/>
      <c r="C3" s="96"/>
      <c r="D3" s="96"/>
      <c r="E3" s="97"/>
      <c r="F3" s="98"/>
      <c r="G3" s="98"/>
      <c r="H3" s="98"/>
      <c r="I3" s="95"/>
      <c r="J3" s="95"/>
      <c r="K3" s="95"/>
      <c r="L3" s="95"/>
      <c r="M3" s="95"/>
      <c r="N3" s="95"/>
      <c r="O3" s="95"/>
      <c r="P3" s="60" t="str">
        <f>IF(O3&gt;=10,"oui",IF(O3&lt;10,"non"))</f>
        <v>non</v>
      </c>
      <c r="Q3" s="77" t="str">
        <f>IF(P3="oui","oui","non")</f>
        <v>non</v>
      </c>
      <c r="R3" s="78" t="b">
        <f>IF(M3="Libre",B10,IF(M3="Louée",B11))</f>
        <v>0</v>
      </c>
      <c r="S3" s="57">
        <f>R3*N3</f>
        <v>0</v>
      </c>
      <c r="T3" s="58">
        <f>R3*O3</f>
        <v>0</v>
      </c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46">
        <f>0.4*U3*R3</f>
        <v>0</v>
      </c>
      <c r="AR3" s="46">
        <f>0.15*V3*R3</f>
        <v>0</v>
      </c>
      <c r="AS3" s="46">
        <f>0.2*W3*R3</f>
        <v>0</v>
      </c>
      <c r="AT3" s="46">
        <f>0.3*X3*R3</f>
        <v>0</v>
      </c>
      <c r="AU3" s="46">
        <f>0.05*Y3*R3</f>
        <v>0</v>
      </c>
      <c r="AV3" s="47">
        <f>0.25*Z3*R3</f>
        <v>0</v>
      </c>
      <c r="AW3" s="47">
        <f>0.15*AA3*R3</f>
        <v>0</v>
      </c>
      <c r="AX3" s="47">
        <f>0.05*AB3*R3</f>
        <v>0</v>
      </c>
      <c r="AY3" s="47">
        <f>0.25*AC3*R3</f>
        <v>0</v>
      </c>
      <c r="AZ3" s="47">
        <f>0.1*AD3*R3</f>
        <v>0</v>
      </c>
      <c r="BA3" s="47">
        <f>0.3*AE3*R3</f>
        <v>0</v>
      </c>
      <c r="BB3" s="47">
        <f>0.4*AF3*R3</f>
        <v>0</v>
      </c>
      <c r="BC3" s="47">
        <f>R3*AG3*0.1</f>
        <v>0</v>
      </c>
      <c r="BD3" s="47">
        <f>0.05*AH3*R3</f>
        <v>0</v>
      </c>
      <c r="BE3" s="47">
        <f>0.02*AI3*R3</f>
        <v>0</v>
      </c>
      <c r="BF3" s="47">
        <f>0.2*AJ3*R3</f>
        <v>0</v>
      </c>
      <c r="BG3" s="47">
        <f>0.15*AK3*R3</f>
        <v>0</v>
      </c>
      <c r="BH3" s="47">
        <f>0.1*AL3*R3</f>
        <v>0</v>
      </c>
      <c r="BI3" s="46">
        <f>0.05*AL3*R3</f>
        <v>0</v>
      </c>
      <c r="BJ3" s="46">
        <f>0.1*AN3*R3</f>
        <v>0</v>
      </c>
      <c r="BK3" s="46">
        <f>0.01*AO3*R3</f>
        <v>0</v>
      </c>
      <c r="BL3" s="68">
        <f>0.25*AP3*R3</f>
        <v>0</v>
      </c>
      <c r="BM3" s="59">
        <f>MAX(AQ3,AR3+AU3+AV3)+MAX(AS3+AT3,BC3)+AW3+AX3+AY3+AZ3+BA3+BB3+BD3+BE3+BF3+BG3+BH3+BI3+BJ3+BK3+BL3</f>
        <v>0</v>
      </c>
      <c r="BN3" s="57">
        <f>IF(Q3="oui",BM3*1.1,0)</f>
        <v>0</v>
      </c>
      <c r="BO3" s="70">
        <f>T3*0.6</f>
        <v>0</v>
      </c>
      <c r="BP3" s="79">
        <f>IF(BM3=0,BM3,IF(AND(BM3&gt;0,BM3&lt;BO3),BM3+BN3,IF(BM3&gt;=BO3,BO3)))</f>
        <v>0</v>
      </c>
    </row>
    <row r="4" spans="1:68" ht="48" customHeight="1" x14ac:dyDescent="0.25">
      <c r="B4" s="100"/>
      <c r="C4" s="96"/>
      <c r="D4" s="96"/>
      <c r="E4" s="97"/>
      <c r="F4" s="98"/>
      <c r="G4" s="98"/>
      <c r="H4" s="98"/>
      <c r="I4" s="95"/>
      <c r="J4" s="95"/>
      <c r="K4" s="95"/>
      <c r="L4" s="95"/>
      <c r="M4" s="95"/>
      <c r="N4" s="95"/>
      <c r="O4" s="95"/>
      <c r="P4" s="60" t="str">
        <f t="shared" ref="P4:P7" si="0">IF(O4&gt;=10,"oui",IF(O4&lt;10,"non"))</f>
        <v>non</v>
      </c>
      <c r="Q4" s="77" t="str">
        <f>IF(P4="oui","oui","non")</f>
        <v>non</v>
      </c>
      <c r="R4" s="78" t="b">
        <f>IF(M4="Libre",B11,IF(M4="Louée",B12))</f>
        <v>0</v>
      </c>
      <c r="S4" s="57">
        <f>R4*N4</f>
        <v>0</v>
      </c>
      <c r="T4" s="58">
        <f>R4*O4</f>
        <v>0</v>
      </c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46">
        <f t="shared" ref="AQ4:AQ7" si="1">0.4*U4*R4</f>
        <v>0</v>
      </c>
      <c r="AR4" s="46">
        <f t="shared" ref="AR4:AR7" si="2">0.15*V4*R4</f>
        <v>0</v>
      </c>
      <c r="AS4" s="46">
        <f t="shared" ref="AS4:AS7" si="3">0.2*W4*R4</f>
        <v>0</v>
      </c>
      <c r="AT4" s="46">
        <f t="shared" ref="AT4:AT7" si="4">0.3*X4*R4</f>
        <v>0</v>
      </c>
      <c r="AU4" s="46">
        <f t="shared" ref="AU4:AU7" si="5">0.05*Y4*R4</f>
        <v>0</v>
      </c>
      <c r="AV4" s="47">
        <f t="shared" ref="AV4:AV7" si="6">0.25*Z4*R4</f>
        <v>0</v>
      </c>
      <c r="AW4" s="47">
        <f t="shared" ref="AW4:AW7" si="7">0.15*AA4*R4</f>
        <v>0</v>
      </c>
      <c r="AX4" s="47">
        <f t="shared" ref="AX4:AX7" si="8">0.05*AB4*R4</f>
        <v>0</v>
      </c>
      <c r="AY4" s="47">
        <f t="shared" ref="AY4:AY7" si="9">0.25*AC4*R4</f>
        <v>0</v>
      </c>
      <c r="AZ4" s="47">
        <f t="shared" ref="AZ4:AZ7" si="10">0.1*AD4*R4</f>
        <v>0</v>
      </c>
      <c r="BA4" s="47">
        <f t="shared" ref="BA4:BA7" si="11">0.3*AE4*R4</f>
        <v>0</v>
      </c>
      <c r="BB4" s="47">
        <f t="shared" ref="BB4:BB7" si="12">0.4*AF4*R4</f>
        <v>0</v>
      </c>
      <c r="BC4" s="47">
        <f t="shared" ref="BC4:BC7" si="13">R4*AG4*0.1</f>
        <v>0</v>
      </c>
      <c r="BD4" s="47">
        <f t="shared" ref="BD4:BD7" si="14">0.05*AH4*R4</f>
        <v>0</v>
      </c>
      <c r="BE4" s="47">
        <f t="shared" ref="BE4:BE7" si="15">0.02*AI4*R4</f>
        <v>0</v>
      </c>
      <c r="BF4" s="47">
        <f t="shared" ref="BF4:BF7" si="16">0.2*AJ4*R4</f>
        <v>0</v>
      </c>
      <c r="BG4" s="47">
        <f t="shared" ref="BG4:BG7" si="17">0.15*AK4*R4</f>
        <v>0</v>
      </c>
      <c r="BH4" s="47">
        <f t="shared" ref="BH4:BH7" si="18">0.1*AL4*R4</f>
        <v>0</v>
      </c>
      <c r="BI4" s="46">
        <f t="shared" ref="BI4:BI7" si="19">0.05*AL4*R4</f>
        <v>0</v>
      </c>
      <c r="BJ4" s="46">
        <f t="shared" ref="BJ4:BJ7" si="20">0.1*AN4*R4</f>
        <v>0</v>
      </c>
      <c r="BK4" s="46">
        <f t="shared" ref="BK4:BK7" si="21">0.01*AO4*R4</f>
        <v>0</v>
      </c>
      <c r="BL4" s="68">
        <f t="shared" ref="BL4:BL7" si="22">0.25*AP4*R4</f>
        <v>0</v>
      </c>
      <c r="BM4" s="59">
        <f t="shared" ref="BM4:BM7" si="23">MAX(AQ4,AR4+AU4+AV4)+MAX(AS4+AT4,BC4)+AW4+AX4+AY4+AZ4+BA4+BB4+BD4+BE4+BF4+BG4+BH4+BI4+BJ4+BK4+BL4</f>
        <v>0</v>
      </c>
      <c r="BN4" s="57">
        <f t="shared" ref="BN4:BN7" si="24">IF(Q4="oui",BM4*1.1,0)</f>
        <v>0</v>
      </c>
      <c r="BO4" s="70">
        <f t="shared" ref="BO4:BO7" si="25">T4*0.6</f>
        <v>0</v>
      </c>
      <c r="BP4" s="79">
        <f t="shared" ref="BP4:BP7" si="26">IF(BM4=0,BM4,IF(AND(BM4&gt;0,BM4&lt;BO4),BM4+BN4,IF(BM4&gt;=BO4,BO4)))</f>
        <v>0</v>
      </c>
    </row>
    <row r="5" spans="1:68" ht="48.75" customHeight="1" x14ac:dyDescent="0.25">
      <c r="B5" s="100"/>
      <c r="C5" s="96"/>
      <c r="D5" s="96"/>
      <c r="E5" s="97"/>
      <c r="F5" s="98"/>
      <c r="G5" s="98"/>
      <c r="H5" s="98"/>
      <c r="I5" s="95"/>
      <c r="J5" s="95"/>
      <c r="K5" s="95"/>
      <c r="L5" s="95"/>
      <c r="M5" s="95"/>
      <c r="N5" s="95"/>
      <c r="O5" s="95"/>
      <c r="P5" s="60" t="str">
        <f t="shared" si="0"/>
        <v>non</v>
      </c>
      <c r="Q5" s="77" t="str">
        <f>IF(P5="oui","oui","non")</f>
        <v>non</v>
      </c>
      <c r="R5" s="78" t="b">
        <f>IF(M5="Libre",B12,IF(M5="Louée",B13))</f>
        <v>0</v>
      </c>
      <c r="S5" s="57">
        <f>R5*N5</f>
        <v>0</v>
      </c>
      <c r="T5" s="58">
        <f>R5*O5</f>
        <v>0</v>
      </c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46">
        <f t="shared" si="1"/>
        <v>0</v>
      </c>
      <c r="AR5" s="46">
        <f t="shared" si="2"/>
        <v>0</v>
      </c>
      <c r="AS5" s="46">
        <f t="shared" si="3"/>
        <v>0</v>
      </c>
      <c r="AT5" s="46">
        <f t="shared" si="4"/>
        <v>0</v>
      </c>
      <c r="AU5" s="46">
        <f t="shared" si="5"/>
        <v>0</v>
      </c>
      <c r="AV5" s="47">
        <f t="shared" si="6"/>
        <v>0</v>
      </c>
      <c r="AW5" s="47">
        <f t="shared" si="7"/>
        <v>0</v>
      </c>
      <c r="AX5" s="47">
        <f t="shared" si="8"/>
        <v>0</v>
      </c>
      <c r="AY5" s="47">
        <f t="shared" si="9"/>
        <v>0</v>
      </c>
      <c r="AZ5" s="47">
        <f t="shared" si="10"/>
        <v>0</v>
      </c>
      <c r="BA5" s="47">
        <f t="shared" si="11"/>
        <v>0</v>
      </c>
      <c r="BB5" s="47">
        <f t="shared" si="12"/>
        <v>0</v>
      </c>
      <c r="BC5" s="47">
        <f t="shared" si="13"/>
        <v>0</v>
      </c>
      <c r="BD5" s="47">
        <f t="shared" si="14"/>
        <v>0</v>
      </c>
      <c r="BE5" s="47">
        <f t="shared" si="15"/>
        <v>0</v>
      </c>
      <c r="BF5" s="47">
        <f t="shared" si="16"/>
        <v>0</v>
      </c>
      <c r="BG5" s="47">
        <f t="shared" si="17"/>
        <v>0</v>
      </c>
      <c r="BH5" s="47">
        <f t="shared" si="18"/>
        <v>0</v>
      </c>
      <c r="BI5" s="46">
        <f t="shared" si="19"/>
        <v>0</v>
      </c>
      <c r="BJ5" s="46">
        <f t="shared" si="20"/>
        <v>0</v>
      </c>
      <c r="BK5" s="46">
        <f t="shared" si="21"/>
        <v>0</v>
      </c>
      <c r="BL5" s="68">
        <f t="shared" si="22"/>
        <v>0</v>
      </c>
      <c r="BM5" s="59">
        <f t="shared" si="23"/>
        <v>0</v>
      </c>
      <c r="BN5" s="57">
        <f t="shared" si="24"/>
        <v>0</v>
      </c>
      <c r="BO5" s="70">
        <f t="shared" si="25"/>
        <v>0</v>
      </c>
      <c r="BP5" s="79">
        <f t="shared" si="26"/>
        <v>0</v>
      </c>
    </row>
    <row r="6" spans="1:68" ht="47.25" customHeight="1" x14ac:dyDescent="0.25">
      <c r="B6" s="100"/>
      <c r="C6" s="96"/>
      <c r="D6" s="96"/>
      <c r="E6" s="97"/>
      <c r="F6" s="98"/>
      <c r="G6" s="98"/>
      <c r="H6" s="98"/>
      <c r="I6" s="95"/>
      <c r="J6" s="95"/>
      <c r="K6" s="95"/>
      <c r="L6" s="95"/>
      <c r="M6" s="95"/>
      <c r="N6" s="95"/>
      <c r="O6" s="95"/>
      <c r="P6" s="60" t="str">
        <f t="shared" si="0"/>
        <v>non</v>
      </c>
      <c r="Q6" s="77" t="str">
        <f>IF(P6="oui","oui","non")</f>
        <v>non</v>
      </c>
      <c r="R6" s="78" t="b">
        <f>IF(M6="Libre",B13,IF(M6="Louée",B14))</f>
        <v>0</v>
      </c>
      <c r="S6" s="57">
        <f>R6*N6</f>
        <v>0</v>
      </c>
      <c r="T6" s="58">
        <f>R6*O6</f>
        <v>0</v>
      </c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46">
        <f t="shared" si="1"/>
        <v>0</v>
      </c>
      <c r="AR6" s="46">
        <f t="shared" si="2"/>
        <v>0</v>
      </c>
      <c r="AS6" s="46">
        <f t="shared" si="3"/>
        <v>0</v>
      </c>
      <c r="AT6" s="46">
        <f t="shared" si="4"/>
        <v>0</v>
      </c>
      <c r="AU6" s="46">
        <f t="shared" si="5"/>
        <v>0</v>
      </c>
      <c r="AV6" s="47">
        <f t="shared" si="6"/>
        <v>0</v>
      </c>
      <c r="AW6" s="47">
        <f t="shared" si="7"/>
        <v>0</v>
      </c>
      <c r="AX6" s="47">
        <f t="shared" si="8"/>
        <v>0</v>
      </c>
      <c r="AY6" s="47">
        <f t="shared" si="9"/>
        <v>0</v>
      </c>
      <c r="AZ6" s="47">
        <f t="shared" si="10"/>
        <v>0</v>
      </c>
      <c r="BA6" s="47">
        <f t="shared" si="11"/>
        <v>0</v>
      </c>
      <c r="BB6" s="47">
        <f t="shared" si="12"/>
        <v>0</v>
      </c>
      <c r="BC6" s="47">
        <f t="shared" si="13"/>
        <v>0</v>
      </c>
      <c r="BD6" s="47">
        <f t="shared" si="14"/>
        <v>0</v>
      </c>
      <c r="BE6" s="47">
        <f t="shared" si="15"/>
        <v>0</v>
      </c>
      <c r="BF6" s="47">
        <f t="shared" si="16"/>
        <v>0</v>
      </c>
      <c r="BG6" s="47">
        <f t="shared" si="17"/>
        <v>0</v>
      </c>
      <c r="BH6" s="47">
        <f t="shared" si="18"/>
        <v>0</v>
      </c>
      <c r="BI6" s="46">
        <f t="shared" si="19"/>
        <v>0</v>
      </c>
      <c r="BJ6" s="46">
        <f t="shared" si="20"/>
        <v>0</v>
      </c>
      <c r="BK6" s="46">
        <f t="shared" si="21"/>
        <v>0</v>
      </c>
      <c r="BL6" s="68">
        <f t="shared" si="22"/>
        <v>0</v>
      </c>
      <c r="BM6" s="59">
        <f t="shared" si="23"/>
        <v>0</v>
      </c>
      <c r="BN6" s="57">
        <f t="shared" si="24"/>
        <v>0</v>
      </c>
      <c r="BO6" s="70">
        <f t="shared" si="25"/>
        <v>0</v>
      </c>
      <c r="BP6" s="79">
        <f t="shared" si="26"/>
        <v>0</v>
      </c>
    </row>
    <row r="7" spans="1:68" ht="39" customHeight="1" thickBot="1" x14ac:dyDescent="0.3">
      <c r="B7" s="100"/>
      <c r="C7" s="96"/>
      <c r="D7" s="96"/>
      <c r="E7" s="97"/>
      <c r="F7" s="98"/>
      <c r="G7" s="98"/>
      <c r="H7" s="98"/>
      <c r="I7" s="95"/>
      <c r="J7" s="95"/>
      <c r="K7" s="95"/>
      <c r="L7" s="95"/>
      <c r="M7" s="95"/>
      <c r="N7" s="95"/>
      <c r="O7" s="95"/>
      <c r="P7" s="60" t="str">
        <f t="shared" si="0"/>
        <v>non</v>
      </c>
      <c r="Q7" s="77" t="str">
        <f>IF(P7="oui","oui","non")</f>
        <v>non</v>
      </c>
      <c r="R7" s="78" t="b">
        <f>IF(M7="Libre",B14,IF(M7="Louée",B15))</f>
        <v>0</v>
      </c>
      <c r="S7" s="57">
        <f>R7*N7</f>
        <v>0</v>
      </c>
      <c r="T7" s="58">
        <f>R7*O7</f>
        <v>0</v>
      </c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46">
        <f t="shared" si="1"/>
        <v>0</v>
      </c>
      <c r="AR7" s="46">
        <f t="shared" si="2"/>
        <v>0</v>
      </c>
      <c r="AS7" s="46">
        <f t="shared" si="3"/>
        <v>0</v>
      </c>
      <c r="AT7" s="46">
        <f t="shared" si="4"/>
        <v>0</v>
      </c>
      <c r="AU7" s="46">
        <f t="shared" si="5"/>
        <v>0</v>
      </c>
      <c r="AV7" s="47">
        <f t="shared" si="6"/>
        <v>0</v>
      </c>
      <c r="AW7" s="47">
        <f t="shared" si="7"/>
        <v>0</v>
      </c>
      <c r="AX7" s="47">
        <f t="shared" si="8"/>
        <v>0</v>
      </c>
      <c r="AY7" s="47">
        <f t="shared" si="9"/>
        <v>0</v>
      </c>
      <c r="AZ7" s="47">
        <f t="shared" si="10"/>
        <v>0</v>
      </c>
      <c r="BA7" s="47">
        <f t="shared" si="11"/>
        <v>0</v>
      </c>
      <c r="BB7" s="47">
        <f t="shared" si="12"/>
        <v>0</v>
      </c>
      <c r="BC7" s="47">
        <f t="shared" si="13"/>
        <v>0</v>
      </c>
      <c r="BD7" s="47">
        <f t="shared" si="14"/>
        <v>0</v>
      </c>
      <c r="BE7" s="47">
        <f t="shared" si="15"/>
        <v>0</v>
      </c>
      <c r="BF7" s="47">
        <f t="shared" si="16"/>
        <v>0</v>
      </c>
      <c r="BG7" s="47">
        <f t="shared" si="17"/>
        <v>0</v>
      </c>
      <c r="BH7" s="46">
        <f t="shared" si="18"/>
        <v>0</v>
      </c>
      <c r="BI7" s="46">
        <f t="shared" si="19"/>
        <v>0</v>
      </c>
      <c r="BJ7" s="46">
        <f t="shared" si="20"/>
        <v>0</v>
      </c>
      <c r="BK7" s="46">
        <f t="shared" si="21"/>
        <v>0</v>
      </c>
      <c r="BL7" s="68">
        <f t="shared" si="22"/>
        <v>0</v>
      </c>
      <c r="BM7" s="59">
        <f t="shared" si="23"/>
        <v>0</v>
      </c>
      <c r="BN7" s="57">
        <f t="shared" si="24"/>
        <v>0</v>
      </c>
      <c r="BO7" s="73">
        <f t="shared" si="25"/>
        <v>0</v>
      </c>
      <c r="BP7" s="79">
        <f t="shared" si="26"/>
        <v>0</v>
      </c>
    </row>
    <row r="8" spans="1:68" ht="15.75" thickBot="1" x14ac:dyDescent="0.3">
      <c r="B8" s="13"/>
      <c r="C8" s="13"/>
      <c r="D8" s="13"/>
      <c r="E8" s="13"/>
      <c r="F8" s="13"/>
      <c r="G8" s="13"/>
      <c r="H8" s="13"/>
      <c r="I8" s="3"/>
      <c r="AR8" s="36"/>
      <c r="AS8" s="36"/>
      <c r="AT8" s="36"/>
      <c r="BH8" s="72"/>
      <c r="BI8" s="72"/>
      <c r="BJ8" s="72"/>
      <c r="BK8" s="72"/>
      <c r="BL8" s="72"/>
      <c r="BM8" s="74">
        <f>SUM(BM3:BM7)</f>
        <v>0</v>
      </c>
      <c r="BN8" s="75">
        <f>SUM(BN3:BN7)</f>
        <v>0</v>
      </c>
      <c r="BO8" s="76">
        <f>SUM(BO3:BO7)</f>
        <v>0</v>
      </c>
      <c r="BP8" s="80">
        <f>SUM(BP3:BP7)</f>
        <v>0</v>
      </c>
    </row>
    <row r="9" spans="1:68" ht="15" x14ac:dyDescent="0.25">
      <c r="A9" s="92" t="s">
        <v>117</v>
      </c>
      <c r="B9" s="90"/>
      <c r="C9" s="90"/>
      <c r="D9" s="90"/>
      <c r="E9" s="90"/>
      <c r="F9" s="90"/>
      <c r="G9" s="90"/>
      <c r="H9" s="90"/>
      <c r="I9" s="3"/>
      <c r="AR9" s="36"/>
      <c r="AS9" s="36"/>
      <c r="AT9" s="36"/>
    </row>
    <row r="10" spans="1:68" ht="15" x14ac:dyDescent="0.25">
      <c r="A10" s="91" t="s">
        <v>118</v>
      </c>
      <c r="B10" s="90"/>
      <c r="C10" s="90"/>
      <c r="D10" s="90"/>
      <c r="E10" s="90"/>
      <c r="F10" s="90"/>
      <c r="G10" s="90"/>
      <c r="H10" s="90"/>
      <c r="I10" s="3"/>
      <c r="AR10" s="36"/>
      <c r="AS10" s="36"/>
      <c r="AT10" s="36"/>
    </row>
    <row r="11" spans="1:68" ht="15" x14ac:dyDescent="0.25">
      <c r="A11" s="91" t="s">
        <v>119</v>
      </c>
      <c r="B11" s="90"/>
      <c r="C11" s="90"/>
      <c r="D11" s="90"/>
      <c r="E11" s="90"/>
      <c r="F11" s="90"/>
      <c r="G11" s="90"/>
      <c r="H11" s="90"/>
      <c r="I11" s="3"/>
      <c r="AR11" s="36"/>
      <c r="AS11" s="36"/>
      <c r="AT11" s="36"/>
    </row>
    <row r="12" spans="1:68" x14ac:dyDescent="0.25">
      <c r="I12" s="3"/>
    </row>
    <row r="13" spans="1:68" x14ac:dyDescent="0.25">
      <c r="I13" s="3"/>
    </row>
    <row r="14" spans="1:68" x14ac:dyDescent="0.25">
      <c r="I14" s="3"/>
    </row>
    <row r="15" spans="1:68" x14ac:dyDescent="0.25">
      <c r="I15" s="3"/>
    </row>
    <row r="16" spans="1:68" x14ac:dyDescent="0.25">
      <c r="I16" s="3"/>
    </row>
    <row r="17" spans="9:9" x14ac:dyDescent="0.25">
      <c r="I17" s="3"/>
    </row>
    <row r="18" spans="9:9" x14ac:dyDescent="0.25">
      <c r="I18" s="3"/>
    </row>
    <row r="19" spans="9:9" x14ac:dyDescent="0.25">
      <c r="I19" s="3"/>
    </row>
    <row r="20" spans="9:9" x14ac:dyDescent="0.25">
      <c r="I20" s="3"/>
    </row>
    <row r="21" spans="9:9" x14ac:dyDescent="0.25">
      <c r="I21" s="3"/>
    </row>
    <row r="22" spans="9:9" x14ac:dyDescent="0.25">
      <c r="I22" s="3"/>
    </row>
    <row r="23" spans="9:9" x14ac:dyDescent="0.25">
      <c r="I23" s="3"/>
    </row>
    <row r="24" spans="9:9" x14ac:dyDescent="0.25">
      <c r="I24" s="3"/>
    </row>
    <row r="25" spans="9:9" x14ac:dyDescent="0.25">
      <c r="I25" s="3"/>
    </row>
    <row r="26" spans="9:9" x14ac:dyDescent="0.25">
      <c r="I26" s="3"/>
    </row>
    <row r="27" spans="9:9" x14ac:dyDescent="0.25">
      <c r="I27" s="3"/>
    </row>
    <row r="28" spans="9:9" x14ac:dyDescent="0.25">
      <c r="I28" s="3"/>
    </row>
    <row r="29" spans="9:9" x14ac:dyDescent="0.25">
      <c r="I29" s="3"/>
    </row>
    <row r="30" spans="9:9" x14ac:dyDescent="0.25">
      <c r="I30" s="3"/>
    </row>
    <row r="31" spans="9:9" x14ac:dyDescent="0.25">
      <c r="I31" s="3"/>
    </row>
    <row r="32" spans="9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  <row r="43" spans="9:9" x14ac:dyDescent="0.25">
      <c r="I43" s="3"/>
    </row>
    <row r="44" spans="9:9" x14ac:dyDescent="0.25">
      <c r="I44" s="3"/>
    </row>
    <row r="45" spans="9:9" x14ac:dyDescent="0.25">
      <c r="I45" s="3"/>
    </row>
    <row r="46" spans="9:9" x14ac:dyDescent="0.25">
      <c r="I46" s="3"/>
    </row>
    <row r="47" spans="9:9" x14ac:dyDescent="0.25">
      <c r="I47" s="3"/>
    </row>
    <row r="48" spans="9:9" x14ac:dyDescent="0.25">
      <c r="I48" s="3"/>
    </row>
    <row r="49" spans="9:9" x14ac:dyDescent="0.25">
      <c r="I49" s="3"/>
    </row>
    <row r="50" spans="9:9" x14ac:dyDescent="0.25">
      <c r="I50" s="3"/>
    </row>
    <row r="51" spans="9:9" x14ac:dyDescent="0.25">
      <c r="I51" s="3"/>
    </row>
    <row r="52" spans="9:9" x14ac:dyDescent="0.25">
      <c r="I52" s="3"/>
    </row>
    <row r="53" spans="9:9" x14ac:dyDescent="0.25">
      <c r="I53" s="3"/>
    </row>
    <row r="54" spans="9:9" x14ac:dyDescent="0.25">
      <c r="I54" s="3"/>
    </row>
    <row r="55" spans="9:9" x14ac:dyDescent="0.25">
      <c r="I55" s="3"/>
    </row>
    <row r="56" spans="9:9" x14ac:dyDescent="0.25">
      <c r="I56" s="3"/>
    </row>
    <row r="57" spans="9:9" x14ac:dyDescent="0.25">
      <c r="I57" s="3"/>
    </row>
    <row r="58" spans="9:9" x14ac:dyDescent="0.25">
      <c r="I58" s="3"/>
    </row>
    <row r="59" spans="9:9" x14ac:dyDescent="0.25">
      <c r="I59" s="3"/>
    </row>
    <row r="60" spans="9:9" x14ac:dyDescent="0.25">
      <c r="I60" s="3"/>
    </row>
    <row r="61" spans="9:9" x14ac:dyDescent="0.25">
      <c r="I61" s="3"/>
    </row>
    <row r="62" spans="9:9" x14ac:dyDescent="0.25">
      <c r="I62" s="3"/>
    </row>
    <row r="63" spans="9:9" x14ac:dyDescent="0.25">
      <c r="I63" s="3"/>
    </row>
    <row r="64" spans="9:9" x14ac:dyDescent="0.25">
      <c r="I64" s="3"/>
    </row>
    <row r="65" spans="9:9" x14ac:dyDescent="0.25">
      <c r="I65" s="3"/>
    </row>
    <row r="66" spans="9:9" x14ac:dyDescent="0.25">
      <c r="I66" s="3"/>
    </row>
    <row r="67" spans="9:9" x14ac:dyDescent="0.25">
      <c r="I67" s="3"/>
    </row>
    <row r="68" spans="9:9" x14ac:dyDescent="0.25">
      <c r="I68" s="3"/>
    </row>
    <row r="69" spans="9:9" x14ac:dyDescent="0.25">
      <c r="I69" s="3"/>
    </row>
    <row r="70" spans="9:9" x14ac:dyDescent="0.25">
      <c r="I70" s="3"/>
    </row>
    <row r="71" spans="9:9" x14ac:dyDescent="0.25">
      <c r="I71" s="3"/>
    </row>
    <row r="72" spans="9:9" x14ac:dyDescent="0.25">
      <c r="I72" s="3"/>
    </row>
    <row r="73" spans="9:9" x14ac:dyDescent="0.25">
      <c r="I73" s="3"/>
    </row>
    <row r="74" spans="9:9" x14ac:dyDescent="0.25">
      <c r="I74" s="3"/>
    </row>
    <row r="75" spans="9:9" x14ac:dyDescent="0.25">
      <c r="I75" s="3"/>
    </row>
    <row r="76" spans="9:9" x14ac:dyDescent="0.25">
      <c r="I76" s="3"/>
    </row>
    <row r="77" spans="9:9" x14ac:dyDescent="0.25">
      <c r="I77" s="3"/>
    </row>
    <row r="78" spans="9:9" x14ac:dyDescent="0.25">
      <c r="I78" s="3"/>
    </row>
    <row r="79" spans="9:9" x14ac:dyDescent="0.25">
      <c r="I79" s="3"/>
    </row>
    <row r="80" spans="9:9" x14ac:dyDescent="0.25">
      <c r="I80" s="3"/>
    </row>
    <row r="81" spans="9:9" x14ac:dyDescent="0.25">
      <c r="I81" s="3"/>
    </row>
    <row r="82" spans="9:9" x14ac:dyDescent="0.25">
      <c r="I82" s="3"/>
    </row>
    <row r="83" spans="9:9" x14ac:dyDescent="0.25">
      <c r="I83" s="3"/>
    </row>
    <row r="84" spans="9:9" x14ac:dyDescent="0.25">
      <c r="I84" s="3"/>
    </row>
    <row r="85" spans="9:9" x14ac:dyDescent="0.25">
      <c r="I85" s="3"/>
    </row>
    <row r="86" spans="9:9" x14ac:dyDescent="0.25">
      <c r="I86" s="3"/>
    </row>
    <row r="87" spans="9:9" x14ac:dyDescent="0.25">
      <c r="I87" s="3"/>
    </row>
    <row r="88" spans="9:9" x14ac:dyDescent="0.25">
      <c r="I88" s="3"/>
    </row>
    <row r="89" spans="9:9" x14ac:dyDescent="0.25">
      <c r="I89" s="3"/>
    </row>
    <row r="90" spans="9:9" x14ac:dyDescent="0.25">
      <c r="I90" s="3"/>
    </row>
    <row r="91" spans="9:9" x14ac:dyDescent="0.25">
      <c r="I91" s="3"/>
    </row>
    <row r="92" spans="9:9" x14ac:dyDescent="0.25">
      <c r="I92" s="3"/>
    </row>
    <row r="93" spans="9:9" x14ac:dyDescent="0.25">
      <c r="I93" s="3"/>
    </row>
    <row r="94" spans="9:9" x14ac:dyDescent="0.25">
      <c r="I94" s="3"/>
    </row>
    <row r="95" spans="9:9" x14ac:dyDescent="0.25">
      <c r="I95" s="3"/>
    </row>
    <row r="96" spans="9:9" x14ac:dyDescent="0.25">
      <c r="I96" s="3"/>
    </row>
    <row r="97" spans="9:9" x14ac:dyDescent="0.25">
      <c r="I97" s="3"/>
    </row>
    <row r="98" spans="9:9" x14ac:dyDescent="0.25">
      <c r="I98" s="3"/>
    </row>
    <row r="99" spans="9:9" x14ac:dyDescent="0.25">
      <c r="I99" s="3"/>
    </row>
    <row r="100" spans="9:9" x14ac:dyDescent="0.25">
      <c r="I100" s="3"/>
    </row>
    <row r="101" spans="9:9" x14ac:dyDescent="0.25">
      <c r="I101" s="3"/>
    </row>
    <row r="102" spans="9:9" x14ac:dyDescent="0.25">
      <c r="I102" s="3"/>
    </row>
    <row r="103" spans="9:9" x14ac:dyDescent="0.25">
      <c r="I103" s="3"/>
    </row>
    <row r="104" spans="9:9" x14ac:dyDescent="0.25">
      <c r="I104" s="3"/>
    </row>
    <row r="105" spans="9:9" x14ac:dyDescent="0.25">
      <c r="I105" s="3"/>
    </row>
    <row r="106" spans="9:9" x14ac:dyDescent="0.25">
      <c r="I106" s="3"/>
    </row>
    <row r="107" spans="9:9" x14ac:dyDescent="0.25">
      <c r="I107" s="3"/>
    </row>
    <row r="108" spans="9:9" x14ac:dyDescent="0.25">
      <c r="I108" s="3"/>
    </row>
    <row r="109" spans="9:9" x14ac:dyDescent="0.25">
      <c r="I109" s="3"/>
    </row>
    <row r="110" spans="9:9" x14ac:dyDescent="0.25">
      <c r="I110" s="3"/>
    </row>
    <row r="111" spans="9:9" x14ac:dyDescent="0.25">
      <c r="I111" s="3"/>
    </row>
    <row r="112" spans="9:9" x14ac:dyDescent="0.25">
      <c r="I112" s="3"/>
    </row>
    <row r="113" spans="9:9" x14ac:dyDescent="0.25">
      <c r="I113" s="3"/>
    </row>
    <row r="114" spans="9:9" x14ac:dyDescent="0.25">
      <c r="I114" s="3"/>
    </row>
    <row r="115" spans="9:9" x14ac:dyDescent="0.25">
      <c r="I115" s="3"/>
    </row>
    <row r="116" spans="9:9" x14ac:dyDescent="0.25">
      <c r="I116" s="3"/>
    </row>
    <row r="117" spans="9:9" x14ac:dyDescent="0.25">
      <c r="I117" s="3"/>
    </row>
    <row r="118" spans="9:9" x14ac:dyDescent="0.25">
      <c r="I118" s="3"/>
    </row>
    <row r="119" spans="9:9" x14ac:dyDescent="0.25">
      <c r="I119" s="3"/>
    </row>
    <row r="120" spans="9:9" x14ac:dyDescent="0.25">
      <c r="I120" s="3"/>
    </row>
    <row r="121" spans="9:9" x14ac:dyDescent="0.25">
      <c r="I121" s="3"/>
    </row>
    <row r="122" spans="9:9" x14ac:dyDescent="0.25">
      <c r="I122" s="3"/>
    </row>
    <row r="123" spans="9:9" x14ac:dyDescent="0.25">
      <c r="I123" s="3"/>
    </row>
    <row r="124" spans="9:9" x14ac:dyDescent="0.25">
      <c r="I124" s="3"/>
    </row>
    <row r="125" spans="9:9" x14ac:dyDescent="0.25">
      <c r="I125" s="3"/>
    </row>
    <row r="126" spans="9:9" x14ac:dyDescent="0.25">
      <c r="I126" s="3"/>
    </row>
    <row r="127" spans="9:9" x14ac:dyDescent="0.25">
      <c r="I127" s="3"/>
    </row>
    <row r="128" spans="9:9" x14ac:dyDescent="0.25">
      <c r="I128" s="3"/>
    </row>
    <row r="129" spans="9:9" x14ac:dyDescent="0.25">
      <c r="I129" s="3"/>
    </row>
    <row r="130" spans="9:9" x14ac:dyDescent="0.25">
      <c r="I130" s="3"/>
    </row>
    <row r="131" spans="9:9" x14ac:dyDescent="0.25">
      <c r="I131" s="3"/>
    </row>
    <row r="132" spans="9:9" x14ac:dyDescent="0.25">
      <c r="I132" s="3"/>
    </row>
    <row r="133" spans="9:9" x14ac:dyDescent="0.25">
      <c r="I133" s="3"/>
    </row>
    <row r="134" spans="9:9" x14ac:dyDescent="0.25">
      <c r="I134" s="3"/>
    </row>
    <row r="135" spans="9:9" x14ac:dyDescent="0.25">
      <c r="I135" s="3"/>
    </row>
    <row r="136" spans="9:9" x14ac:dyDescent="0.25">
      <c r="I136" s="3"/>
    </row>
    <row r="137" spans="9:9" x14ac:dyDescent="0.25">
      <c r="I137" s="3"/>
    </row>
    <row r="138" spans="9:9" x14ac:dyDescent="0.25">
      <c r="I138" s="3"/>
    </row>
    <row r="139" spans="9:9" x14ac:dyDescent="0.25">
      <c r="I139" s="3"/>
    </row>
    <row r="140" spans="9:9" x14ac:dyDescent="0.25">
      <c r="I140" s="3"/>
    </row>
    <row r="141" spans="9:9" x14ac:dyDescent="0.25">
      <c r="I141" s="3"/>
    </row>
    <row r="142" spans="9:9" x14ac:dyDescent="0.25">
      <c r="I142" s="3"/>
    </row>
    <row r="143" spans="9:9" x14ac:dyDescent="0.25">
      <c r="I143" s="3"/>
    </row>
    <row r="144" spans="9:9" x14ac:dyDescent="0.25">
      <c r="I144" s="3"/>
    </row>
    <row r="145" spans="9:9" x14ac:dyDescent="0.25">
      <c r="I145" s="3"/>
    </row>
    <row r="146" spans="9:9" x14ac:dyDescent="0.25">
      <c r="I146" s="3"/>
    </row>
    <row r="147" spans="9:9" x14ac:dyDescent="0.25">
      <c r="I147" s="3"/>
    </row>
    <row r="148" spans="9:9" x14ac:dyDescent="0.25">
      <c r="I148" s="3"/>
    </row>
    <row r="149" spans="9:9" x14ac:dyDescent="0.25">
      <c r="I149" s="3"/>
    </row>
    <row r="150" spans="9:9" x14ac:dyDescent="0.25">
      <c r="I150" s="3"/>
    </row>
    <row r="151" spans="9:9" x14ac:dyDescent="0.25">
      <c r="I151" s="3"/>
    </row>
    <row r="152" spans="9:9" x14ac:dyDescent="0.25">
      <c r="I152" s="3"/>
    </row>
    <row r="153" spans="9:9" x14ac:dyDescent="0.25">
      <c r="I153" s="3"/>
    </row>
    <row r="154" spans="9:9" x14ac:dyDescent="0.25">
      <c r="I154" s="3"/>
    </row>
    <row r="155" spans="9:9" x14ac:dyDescent="0.25">
      <c r="I155" s="3"/>
    </row>
    <row r="156" spans="9:9" x14ac:dyDescent="0.25">
      <c r="I156" s="3"/>
    </row>
    <row r="157" spans="9:9" x14ac:dyDescent="0.25">
      <c r="I157" s="3"/>
    </row>
    <row r="158" spans="9:9" x14ac:dyDescent="0.25">
      <c r="I158" s="3"/>
    </row>
    <row r="159" spans="9:9" x14ac:dyDescent="0.25">
      <c r="I159" s="3"/>
    </row>
    <row r="160" spans="9:9" x14ac:dyDescent="0.25">
      <c r="I160" s="3"/>
    </row>
    <row r="161" spans="9:9" x14ac:dyDescent="0.25">
      <c r="I161" s="3"/>
    </row>
    <row r="162" spans="9:9" x14ac:dyDescent="0.25">
      <c r="I162" s="3"/>
    </row>
    <row r="163" spans="9:9" x14ac:dyDescent="0.25">
      <c r="I163" s="3"/>
    </row>
    <row r="164" spans="9:9" x14ac:dyDescent="0.25">
      <c r="I164" s="3"/>
    </row>
    <row r="165" spans="9:9" x14ac:dyDescent="0.25">
      <c r="I165" s="3"/>
    </row>
    <row r="166" spans="9:9" x14ac:dyDescent="0.25">
      <c r="I166" s="3"/>
    </row>
    <row r="167" spans="9:9" x14ac:dyDescent="0.25">
      <c r="I167" s="3"/>
    </row>
    <row r="168" spans="9:9" x14ac:dyDescent="0.25">
      <c r="I168" s="3"/>
    </row>
    <row r="169" spans="9:9" x14ac:dyDescent="0.25">
      <c r="I169" s="3"/>
    </row>
    <row r="170" spans="9:9" x14ac:dyDescent="0.25">
      <c r="I170" s="3"/>
    </row>
    <row r="171" spans="9:9" x14ac:dyDescent="0.25">
      <c r="I171" s="3"/>
    </row>
    <row r="172" spans="9:9" x14ac:dyDescent="0.25">
      <c r="I172" s="3"/>
    </row>
    <row r="173" spans="9:9" x14ac:dyDescent="0.25">
      <c r="I173" s="3"/>
    </row>
    <row r="174" spans="9:9" x14ac:dyDescent="0.25">
      <c r="I174" s="3"/>
    </row>
    <row r="175" spans="9:9" x14ac:dyDescent="0.25">
      <c r="I175" s="3"/>
    </row>
    <row r="176" spans="9:9" x14ac:dyDescent="0.25">
      <c r="I176" s="3"/>
    </row>
    <row r="177" spans="9:9" x14ac:dyDescent="0.25">
      <c r="I177" s="3"/>
    </row>
    <row r="178" spans="9:9" x14ac:dyDescent="0.25">
      <c r="I178" s="3"/>
    </row>
    <row r="179" spans="9:9" x14ac:dyDescent="0.25">
      <c r="I179" s="3"/>
    </row>
    <row r="180" spans="9:9" x14ac:dyDescent="0.25">
      <c r="I180" s="3"/>
    </row>
    <row r="181" spans="9:9" x14ac:dyDescent="0.25">
      <c r="I181" s="3"/>
    </row>
    <row r="182" spans="9:9" x14ac:dyDescent="0.25">
      <c r="I182" s="3"/>
    </row>
    <row r="183" spans="9:9" x14ac:dyDescent="0.25">
      <c r="I183" s="3"/>
    </row>
    <row r="184" spans="9:9" x14ac:dyDescent="0.25">
      <c r="I184" s="3"/>
    </row>
    <row r="185" spans="9:9" x14ac:dyDescent="0.25">
      <c r="I185" s="3"/>
    </row>
    <row r="186" spans="9:9" x14ac:dyDescent="0.25">
      <c r="I186" s="3"/>
    </row>
    <row r="187" spans="9:9" x14ac:dyDescent="0.25">
      <c r="I187" s="3"/>
    </row>
    <row r="188" spans="9:9" x14ac:dyDescent="0.25">
      <c r="I188" s="3"/>
    </row>
    <row r="189" spans="9:9" x14ac:dyDescent="0.25">
      <c r="I189" s="3"/>
    </row>
    <row r="190" spans="9:9" x14ac:dyDescent="0.25">
      <c r="I190" s="3"/>
    </row>
    <row r="191" spans="9:9" x14ac:dyDescent="0.25">
      <c r="I191" s="3"/>
    </row>
    <row r="192" spans="9:9" x14ac:dyDescent="0.25">
      <c r="I192" s="3"/>
    </row>
    <row r="193" spans="9:9" x14ac:dyDescent="0.25">
      <c r="I193" s="3"/>
    </row>
    <row r="194" spans="9:9" x14ac:dyDescent="0.25">
      <c r="I194" s="3"/>
    </row>
    <row r="195" spans="9:9" x14ac:dyDescent="0.25">
      <c r="I195" s="3"/>
    </row>
    <row r="196" spans="9:9" x14ac:dyDescent="0.25">
      <c r="I196" s="3"/>
    </row>
    <row r="197" spans="9:9" x14ac:dyDescent="0.25">
      <c r="I197" s="3"/>
    </row>
    <row r="198" spans="9:9" x14ac:dyDescent="0.25">
      <c r="I198" s="3"/>
    </row>
    <row r="199" spans="9:9" x14ac:dyDescent="0.25">
      <c r="I199" s="3"/>
    </row>
    <row r="200" spans="9:9" x14ac:dyDescent="0.25">
      <c r="I200" s="3"/>
    </row>
    <row r="201" spans="9:9" x14ac:dyDescent="0.25">
      <c r="I201" s="3"/>
    </row>
    <row r="202" spans="9:9" x14ac:dyDescent="0.25">
      <c r="I202" s="3"/>
    </row>
    <row r="203" spans="9:9" x14ac:dyDescent="0.25">
      <c r="I203" s="3"/>
    </row>
    <row r="204" spans="9:9" x14ac:dyDescent="0.25">
      <c r="I204" s="3"/>
    </row>
    <row r="205" spans="9:9" x14ac:dyDescent="0.25">
      <c r="I205" s="3"/>
    </row>
    <row r="206" spans="9:9" x14ac:dyDescent="0.25">
      <c r="I206" s="3"/>
    </row>
    <row r="207" spans="9:9" x14ac:dyDescent="0.25">
      <c r="I207" s="3"/>
    </row>
    <row r="208" spans="9:9" x14ac:dyDescent="0.25">
      <c r="I208" s="3"/>
    </row>
    <row r="209" spans="9:9" x14ac:dyDescent="0.25">
      <c r="I209" s="3"/>
    </row>
    <row r="210" spans="9:9" x14ac:dyDescent="0.25">
      <c r="I210" s="3"/>
    </row>
    <row r="211" spans="9:9" x14ac:dyDescent="0.25">
      <c r="I211" s="3"/>
    </row>
    <row r="212" spans="9:9" x14ac:dyDescent="0.25">
      <c r="I212" s="3"/>
    </row>
    <row r="213" spans="9:9" x14ac:dyDescent="0.25">
      <c r="I213" s="3"/>
    </row>
    <row r="214" spans="9:9" x14ac:dyDescent="0.25">
      <c r="I214" s="3"/>
    </row>
    <row r="215" spans="9:9" x14ac:dyDescent="0.25">
      <c r="I215" s="3"/>
    </row>
    <row r="216" spans="9:9" x14ac:dyDescent="0.25">
      <c r="I216" s="3"/>
    </row>
    <row r="217" spans="9:9" x14ac:dyDescent="0.25">
      <c r="I217" s="3"/>
    </row>
    <row r="218" spans="9:9" x14ac:dyDescent="0.25">
      <c r="I218" s="3"/>
    </row>
    <row r="219" spans="9:9" x14ac:dyDescent="0.25">
      <c r="I219" s="3"/>
    </row>
    <row r="220" spans="9:9" x14ac:dyDescent="0.25">
      <c r="I220" s="3"/>
    </row>
    <row r="221" spans="9:9" x14ac:dyDescent="0.25">
      <c r="I221" s="3"/>
    </row>
    <row r="222" spans="9:9" x14ac:dyDescent="0.25">
      <c r="I222" s="3"/>
    </row>
    <row r="223" spans="9:9" x14ac:dyDescent="0.25">
      <c r="I223" s="3"/>
    </row>
    <row r="224" spans="9:9" x14ac:dyDescent="0.25">
      <c r="I224" s="3"/>
    </row>
    <row r="225" spans="9:9" x14ac:dyDescent="0.25">
      <c r="I225" s="3"/>
    </row>
    <row r="226" spans="9:9" x14ac:dyDescent="0.25">
      <c r="I226" s="3"/>
    </row>
    <row r="227" spans="9:9" x14ac:dyDescent="0.25">
      <c r="I227" s="3"/>
    </row>
    <row r="228" spans="9:9" x14ac:dyDescent="0.25">
      <c r="I228" s="3"/>
    </row>
    <row r="229" spans="9:9" x14ac:dyDescent="0.25">
      <c r="I229" s="3"/>
    </row>
    <row r="230" spans="9:9" x14ac:dyDescent="0.25">
      <c r="I230" s="3"/>
    </row>
    <row r="231" spans="9:9" x14ac:dyDescent="0.25">
      <c r="I231" s="3"/>
    </row>
    <row r="232" spans="9:9" x14ac:dyDescent="0.25">
      <c r="I232" s="3"/>
    </row>
    <row r="233" spans="9:9" x14ac:dyDescent="0.25">
      <c r="I233" s="3"/>
    </row>
    <row r="234" spans="9:9" x14ac:dyDescent="0.25">
      <c r="I234" s="3"/>
    </row>
    <row r="235" spans="9:9" x14ac:dyDescent="0.25">
      <c r="I235" s="3"/>
    </row>
    <row r="236" spans="9:9" x14ac:dyDescent="0.25">
      <c r="I236" s="3"/>
    </row>
    <row r="237" spans="9:9" x14ac:dyDescent="0.25">
      <c r="I237" s="3"/>
    </row>
    <row r="238" spans="9:9" x14ac:dyDescent="0.25">
      <c r="I238" s="3"/>
    </row>
    <row r="239" spans="9:9" x14ac:dyDescent="0.25">
      <c r="I239" s="3"/>
    </row>
    <row r="240" spans="9:9" x14ac:dyDescent="0.25">
      <c r="I240" s="3"/>
    </row>
    <row r="241" spans="9:9" x14ac:dyDescent="0.25">
      <c r="I241" s="3"/>
    </row>
    <row r="242" spans="9:9" x14ac:dyDescent="0.25">
      <c r="I242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  <row r="248" spans="9:9" x14ac:dyDescent="0.25">
      <c r="I248" s="3"/>
    </row>
    <row r="249" spans="9:9" x14ac:dyDescent="0.25">
      <c r="I249" s="3"/>
    </row>
    <row r="250" spans="9:9" x14ac:dyDescent="0.25">
      <c r="I250" s="3"/>
    </row>
    <row r="251" spans="9:9" x14ac:dyDescent="0.25">
      <c r="I251" s="3"/>
    </row>
    <row r="252" spans="9:9" x14ac:dyDescent="0.25">
      <c r="I252" s="3"/>
    </row>
    <row r="253" spans="9:9" x14ac:dyDescent="0.25">
      <c r="I253" s="3"/>
    </row>
    <row r="254" spans="9:9" x14ac:dyDescent="0.25">
      <c r="I254" s="3"/>
    </row>
  </sheetData>
  <autoFilter ref="B1:BH7" xr:uid="{1DD115D4-A523-455F-AB07-8482DBDE3F21}"/>
  <phoneticPr fontId="19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8321D-5280-463F-9446-815348985EBE}">
  <sheetPr>
    <tabColor theme="9" tint="-0.249977111117893"/>
  </sheetPr>
  <dimension ref="A1:AO8"/>
  <sheetViews>
    <sheetView topLeftCell="Z1" zoomScale="91" zoomScaleNormal="91" workbookViewId="0">
      <pane ySplit="1" topLeftCell="A2" activePane="bottomLeft" state="frozen"/>
      <selection activeCell="L1" sqref="L1"/>
      <selection pane="bottomLeft" activeCell="AC12" sqref="AC12"/>
    </sheetView>
  </sheetViews>
  <sheetFormatPr baseColWidth="10" defaultRowHeight="18.75" x14ac:dyDescent="0.25"/>
  <cols>
    <col min="1" max="1" width="22.28515625" style="4" customWidth="1"/>
    <col min="2" max="10" width="25.42578125" style="4" customWidth="1"/>
    <col min="11" max="12" width="11.42578125" style="4"/>
    <col min="13" max="13" width="27.42578125" style="4" customWidth="1"/>
    <col min="14" max="14" width="31.5703125" style="4" customWidth="1"/>
    <col min="15" max="15" width="15.28515625" style="4" customWidth="1"/>
    <col min="16" max="16" width="14.7109375" style="4" customWidth="1"/>
    <col min="17" max="17" width="15.85546875" style="4" customWidth="1"/>
    <col min="18" max="18" width="16" style="4" customWidth="1"/>
    <col min="19" max="19" width="20" style="83" customWidth="1"/>
    <col min="20" max="20" width="18" style="9" customWidth="1"/>
    <col min="21" max="21" width="17.42578125" style="4" customWidth="1"/>
    <col min="22" max="22" width="21.28515625" style="4" customWidth="1"/>
    <col min="23" max="25" width="20.5703125" style="4" customWidth="1"/>
    <col min="26" max="28" width="16.5703125" style="4" customWidth="1"/>
    <col min="29" max="29" width="32.28515625" style="4" customWidth="1"/>
    <col min="30" max="30" width="19.42578125" style="4" customWidth="1"/>
    <col min="31" max="31" width="19" style="4" customWidth="1"/>
    <col min="32" max="34" width="21.140625" style="4" customWidth="1"/>
    <col min="35" max="35" width="20.28515625" style="4" customWidth="1"/>
    <col min="36" max="37" width="20.5703125" style="4" customWidth="1"/>
    <col min="38" max="38" width="16.42578125" style="16" customWidth="1"/>
    <col min="39" max="39" width="16.7109375" style="4" customWidth="1"/>
    <col min="40" max="40" width="13.28515625" style="4" bestFit="1" customWidth="1"/>
    <col min="41" max="41" width="15.5703125" style="4" customWidth="1"/>
    <col min="42" max="16384" width="11.42578125" style="4"/>
  </cols>
  <sheetData>
    <row r="1" spans="1:41" ht="155.25" customHeight="1" x14ac:dyDescent="0.25">
      <c r="A1" s="64" t="s">
        <v>51</v>
      </c>
      <c r="B1" s="54" t="s">
        <v>113</v>
      </c>
      <c r="C1" s="93" t="s">
        <v>121</v>
      </c>
      <c r="D1" s="93" t="s">
        <v>122</v>
      </c>
      <c r="E1" s="93" t="s">
        <v>123</v>
      </c>
      <c r="F1" s="93" t="s">
        <v>124</v>
      </c>
      <c r="G1" s="93" t="s">
        <v>125</v>
      </c>
      <c r="H1" s="93" t="s">
        <v>126</v>
      </c>
      <c r="I1" s="93" t="s">
        <v>130</v>
      </c>
      <c r="J1" s="14" t="s">
        <v>4</v>
      </c>
      <c r="K1" s="14" t="s">
        <v>1</v>
      </c>
      <c r="L1" s="14" t="s">
        <v>2</v>
      </c>
      <c r="M1" s="14" t="s">
        <v>0</v>
      </c>
      <c r="N1" s="14" t="s">
        <v>53</v>
      </c>
      <c r="O1" s="14" t="s">
        <v>10</v>
      </c>
      <c r="P1" s="14" t="s">
        <v>11</v>
      </c>
      <c r="Q1" s="14" t="s">
        <v>5</v>
      </c>
      <c r="R1" s="14" t="s">
        <v>120</v>
      </c>
      <c r="S1" s="14" t="s">
        <v>36</v>
      </c>
      <c r="T1" s="17" t="s">
        <v>52</v>
      </c>
      <c r="U1" s="28" t="s">
        <v>20</v>
      </c>
      <c r="V1" s="15" t="s">
        <v>32</v>
      </c>
      <c r="W1" s="14" t="s">
        <v>39</v>
      </c>
      <c r="X1" s="15" t="s">
        <v>40</v>
      </c>
      <c r="Y1" s="15" t="s">
        <v>41</v>
      </c>
      <c r="Z1" s="14" t="s">
        <v>43</v>
      </c>
      <c r="AA1" s="17" t="s">
        <v>42</v>
      </c>
      <c r="AB1" s="17" t="s">
        <v>44</v>
      </c>
      <c r="AC1" s="43" t="s">
        <v>9</v>
      </c>
      <c r="AD1" s="41" t="s">
        <v>21</v>
      </c>
      <c r="AE1" s="18" t="s">
        <v>22</v>
      </c>
      <c r="AF1" s="18" t="s">
        <v>23</v>
      </c>
      <c r="AG1" s="18" t="s">
        <v>24</v>
      </c>
      <c r="AH1" s="18" t="s">
        <v>38</v>
      </c>
      <c r="AI1" s="18" t="s">
        <v>26</v>
      </c>
      <c r="AJ1" s="18" t="s">
        <v>27</v>
      </c>
      <c r="AK1" s="29" t="s">
        <v>37</v>
      </c>
      <c r="AL1" s="24" t="s">
        <v>3</v>
      </c>
      <c r="AM1" s="61" t="s">
        <v>57</v>
      </c>
      <c r="AN1" s="63" t="s">
        <v>47</v>
      </c>
      <c r="AO1" s="63" t="s">
        <v>55</v>
      </c>
    </row>
    <row r="2" spans="1:41" s="23" customFormat="1" ht="55.5" customHeight="1" x14ac:dyDescent="0.25">
      <c r="A2" s="56" t="s">
        <v>45</v>
      </c>
      <c r="B2" s="55"/>
      <c r="C2" s="94"/>
      <c r="D2" s="94"/>
      <c r="E2" s="94"/>
      <c r="F2" s="94"/>
      <c r="G2" s="94"/>
      <c r="H2" s="94"/>
      <c r="I2" s="94"/>
      <c r="J2" s="20"/>
      <c r="K2" s="20"/>
      <c r="L2" s="20"/>
      <c r="M2" s="99" t="s">
        <v>127</v>
      </c>
      <c r="N2" s="65" t="s">
        <v>54</v>
      </c>
      <c r="O2" s="20"/>
      <c r="P2" s="20"/>
      <c r="Q2" s="20"/>
      <c r="R2" s="21"/>
      <c r="S2" s="21"/>
      <c r="T2" s="25"/>
      <c r="U2" s="26" t="s">
        <v>28</v>
      </c>
      <c r="V2" s="19" t="s">
        <v>30</v>
      </c>
      <c r="W2" s="19" t="s">
        <v>29</v>
      </c>
      <c r="X2" s="19" t="s">
        <v>29</v>
      </c>
      <c r="Y2" s="19" t="s">
        <v>29</v>
      </c>
      <c r="Z2" s="20" t="s">
        <v>31</v>
      </c>
      <c r="AA2" s="22" t="s">
        <v>31</v>
      </c>
      <c r="AB2" s="22" t="s">
        <v>31</v>
      </c>
      <c r="AC2" s="85" t="s">
        <v>129</v>
      </c>
      <c r="AD2" s="42" t="s">
        <v>25</v>
      </c>
      <c r="AE2" s="19" t="s">
        <v>25</v>
      </c>
      <c r="AF2" s="19" t="s">
        <v>25</v>
      </c>
      <c r="AG2" s="19" t="s">
        <v>25</v>
      </c>
      <c r="AH2" s="19" t="s">
        <v>25</v>
      </c>
      <c r="AI2" s="19" t="s">
        <v>25</v>
      </c>
      <c r="AJ2" s="19" t="s">
        <v>25</v>
      </c>
      <c r="AK2" s="30" t="s">
        <v>25</v>
      </c>
      <c r="AL2" s="26"/>
      <c r="AM2" s="30"/>
      <c r="AN2" s="30" t="s">
        <v>56</v>
      </c>
      <c r="AO2" s="30"/>
    </row>
    <row r="3" spans="1:41" ht="15" x14ac:dyDescent="0.25">
      <c r="B3" s="44"/>
      <c r="C3" s="96"/>
      <c r="D3" s="101"/>
      <c r="E3" s="97"/>
      <c r="F3" s="102"/>
      <c r="G3" s="102"/>
      <c r="H3" s="102"/>
      <c r="I3" s="102"/>
      <c r="J3" s="2"/>
      <c r="K3" s="2"/>
      <c r="L3" s="2"/>
      <c r="M3" s="2"/>
      <c r="N3" s="2"/>
      <c r="O3" s="2"/>
      <c r="P3" s="2"/>
      <c r="Q3" s="2"/>
      <c r="R3" s="81" t="str">
        <f>IF(P3&gt;=10,"oui",IF(P3&lt;10,"non"))</f>
        <v>non</v>
      </c>
      <c r="S3" s="82" t="e">
        <f>P3/Q3</f>
        <v>#DIV/0!</v>
      </c>
      <c r="T3" s="84" t="e">
        <f>IF(AND(S3&gt;0.1,S3&lt;=0.2),"oui",IF(R3="oui","oui","non"))</f>
        <v>#DIV/0!</v>
      </c>
      <c r="U3" s="27"/>
      <c r="V3" s="2"/>
      <c r="W3" s="5"/>
      <c r="X3" s="5"/>
      <c r="Y3" s="5"/>
      <c r="Z3" s="6"/>
      <c r="AA3" s="6"/>
      <c r="AB3" s="6"/>
      <c r="AC3" s="86">
        <f>1024*5</f>
        <v>5120</v>
      </c>
      <c r="AD3" s="45">
        <f>0.6*AC3*U3</f>
        <v>0</v>
      </c>
      <c r="AE3" s="46">
        <f>0*AC3*V3</f>
        <v>0</v>
      </c>
      <c r="AF3" s="46">
        <f>0.1*AC3*W3</f>
        <v>0</v>
      </c>
      <c r="AG3" s="46">
        <f>0.15*AC3*X3</f>
        <v>0</v>
      </c>
      <c r="AH3" s="46">
        <f>0.05*AC3*Y3</f>
        <v>0</v>
      </c>
      <c r="AI3" s="46">
        <f>0.1*AC3*AA3</f>
        <v>0</v>
      </c>
      <c r="AJ3" s="46">
        <f>0.5*AC3*Z3</f>
        <v>0</v>
      </c>
      <c r="AK3" s="47">
        <f>0.05*AC3*AB3</f>
        <v>0</v>
      </c>
      <c r="AL3" s="48">
        <f t="shared" ref="AL3:AL7" si="0">SUM(AD3:AK3)</f>
        <v>0</v>
      </c>
      <c r="AM3" s="62" t="e">
        <f>IF(T3="oui",AL3*1.1,0)</f>
        <v>#DIV/0!</v>
      </c>
      <c r="AN3" s="69">
        <f>AC3</f>
        <v>5120</v>
      </c>
      <c r="AO3" s="87">
        <f>IF(AL3=0,AL3,IF(AND(AL3&gt;0,AL3&lt;AN3),AL3+AM3,IF(AL3&gt;AN3,AN3)))</f>
        <v>0</v>
      </c>
    </row>
    <row r="4" spans="1:41" ht="15" x14ac:dyDescent="0.25">
      <c r="B4" s="44"/>
      <c r="C4" s="96"/>
      <c r="D4" s="101"/>
      <c r="E4" s="97"/>
      <c r="F4" s="102"/>
      <c r="G4" s="102"/>
      <c r="H4" s="102"/>
      <c r="I4" s="102"/>
      <c r="J4" s="2"/>
      <c r="K4" s="2"/>
      <c r="L4" s="2"/>
      <c r="M4" s="2"/>
      <c r="N4" s="2"/>
      <c r="O4" s="2"/>
      <c r="P4" s="2"/>
      <c r="Q4" s="2"/>
      <c r="R4" s="81" t="str">
        <f t="shared" ref="R4:R7" si="1">IF(P4&gt;=10,"oui",IF(P4&lt;10,"non"))</f>
        <v>non</v>
      </c>
      <c r="S4" s="82" t="e">
        <f>P4/Q4</f>
        <v>#DIV/0!</v>
      </c>
      <c r="T4" s="84" t="e">
        <f t="shared" ref="T4:T7" si="2">IF(AND(S4&gt;0.1,S4&lt;=0.2),"oui",IF(R4="oui","oui","non"))</f>
        <v>#DIV/0!</v>
      </c>
      <c r="U4" s="27"/>
      <c r="V4" s="2"/>
      <c r="W4" s="5"/>
      <c r="X4" s="5"/>
      <c r="Y4" s="5"/>
      <c r="Z4" s="6"/>
      <c r="AA4" s="6"/>
      <c r="AB4" s="6"/>
      <c r="AC4" s="86">
        <f t="shared" ref="AC4:AC7" si="3">1024*5</f>
        <v>5120</v>
      </c>
      <c r="AD4" s="45">
        <f>0.6*AC4*U4</f>
        <v>0</v>
      </c>
      <c r="AE4" s="46">
        <f>0*AC4*V4</f>
        <v>0</v>
      </c>
      <c r="AF4" s="46">
        <f>0.1*AC4*W4</f>
        <v>0</v>
      </c>
      <c r="AG4" s="46">
        <f>0.15*AC4*X4</f>
        <v>0</v>
      </c>
      <c r="AH4" s="46">
        <f>0.05*AC4*Y4</f>
        <v>0</v>
      </c>
      <c r="AI4" s="46">
        <f t="shared" ref="AI4:AI6" si="4">0.1*AC4*AA4</f>
        <v>0</v>
      </c>
      <c r="AJ4" s="46">
        <f t="shared" ref="AJ4:AJ6" si="5">0.5*AC4*Z4</f>
        <v>0</v>
      </c>
      <c r="AK4" s="47">
        <f t="shared" ref="AK4:AK6" si="6">0.05*AC4*AB4</f>
        <v>0</v>
      </c>
      <c r="AL4" s="48">
        <f t="shared" si="0"/>
        <v>0</v>
      </c>
      <c r="AM4" s="62" t="e">
        <f t="shared" ref="AM4:AM7" si="7">IF(T4="oui",AL4*1.1,0)</f>
        <v>#DIV/0!</v>
      </c>
      <c r="AN4" s="69">
        <f t="shared" ref="AN4:AN7" si="8">AC4</f>
        <v>5120</v>
      </c>
      <c r="AO4" s="87">
        <f t="shared" ref="AO4:AO7" si="9">IF(AL4=0,AL4,IF(AND(AL4&gt;0,AL4&lt;AN4),AL4+AM4,IF(AL4&gt;AN4,AN4)))</f>
        <v>0</v>
      </c>
    </row>
    <row r="5" spans="1:41" ht="15" x14ac:dyDescent="0.25">
      <c r="B5" s="44"/>
      <c r="C5" s="96"/>
      <c r="D5" s="101"/>
      <c r="E5" s="97"/>
      <c r="F5" s="102"/>
      <c r="G5" s="102"/>
      <c r="H5" s="102"/>
      <c r="I5" s="102"/>
      <c r="J5" s="2"/>
      <c r="K5" s="2"/>
      <c r="L5" s="2"/>
      <c r="M5" s="2"/>
      <c r="N5" s="2"/>
      <c r="O5" s="2"/>
      <c r="P5" s="2"/>
      <c r="Q5" s="2"/>
      <c r="R5" s="81" t="str">
        <f t="shared" si="1"/>
        <v>non</v>
      </c>
      <c r="S5" s="82" t="e">
        <f>P5/Q5</f>
        <v>#DIV/0!</v>
      </c>
      <c r="T5" s="84" t="e">
        <f t="shared" si="2"/>
        <v>#DIV/0!</v>
      </c>
      <c r="U5" s="27"/>
      <c r="V5" s="2"/>
      <c r="W5" s="5"/>
      <c r="X5" s="5"/>
      <c r="Y5" s="5"/>
      <c r="Z5" s="6"/>
      <c r="AA5" s="6"/>
      <c r="AB5" s="6"/>
      <c r="AC5" s="86">
        <f t="shared" si="3"/>
        <v>5120</v>
      </c>
      <c r="AD5" s="45">
        <f>0.6*AC5*U5</f>
        <v>0</v>
      </c>
      <c r="AE5" s="46">
        <f>0*AC5*V5</f>
        <v>0</v>
      </c>
      <c r="AF5" s="46">
        <f>0.1*AC5*W5</f>
        <v>0</v>
      </c>
      <c r="AG5" s="46">
        <f>0.15*AC5*X5</f>
        <v>0</v>
      </c>
      <c r="AH5" s="46">
        <f>0.05*AC5*Y5</f>
        <v>0</v>
      </c>
      <c r="AI5" s="46">
        <f t="shared" si="4"/>
        <v>0</v>
      </c>
      <c r="AJ5" s="46">
        <f t="shared" si="5"/>
        <v>0</v>
      </c>
      <c r="AK5" s="47">
        <f t="shared" si="6"/>
        <v>0</v>
      </c>
      <c r="AL5" s="48">
        <f t="shared" si="0"/>
        <v>0</v>
      </c>
      <c r="AM5" s="62" t="e">
        <f t="shared" si="7"/>
        <v>#DIV/0!</v>
      </c>
      <c r="AN5" s="69">
        <f t="shared" si="8"/>
        <v>5120</v>
      </c>
      <c r="AO5" s="87">
        <f t="shared" si="9"/>
        <v>0</v>
      </c>
    </row>
    <row r="6" spans="1:41" ht="15" x14ac:dyDescent="0.25">
      <c r="B6" s="44"/>
      <c r="C6" s="96"/>
      <c r="D6" s="101"/>
      <c r="E6" s="97"/>
      <c r="F6" s="102"/>
      <c r="G6" s="102"/>
      <c r="H6" s="102"/>
      <c r="I6" s="102"/>
      <c r="J6" s="2"/>
      <c r="K6" s="2"/>
      <c r="L6" s="2"/>
      <c r="M6" s="2"/>
      <c r="N6" s="2"/>
      <c r="O6" s="2"/>
      <c r="P6" s="2"/>
      <c r="Q6" s="2"/>
      <c r="R6" s="81" t="str">
        <f t="shared" si="1"/>
        <v>non</v>
      </c>
      <c r="S6" s="82" t="e">
        <f>P6/Q6</f>
        <v>#DIV/0!</v>
      </c>
      <c r="T6" s="84" t="e">
        <f t="shared" si="2"/>
        <v>#DIV/0!</v>
      </c>
      <c r="U6" s="27"/>
      <c r="V6" s="2"/>
      <c r="W6" s="5"/>
      <c r="X6" s="5"/>
      <c r="Y6" s="5"/>
      <c r="Z6" s="6"/>
      <c r="AA6" s="6"/>
      <c r="AB6" s="6"/>
      <c r="AC6" s="86">
        <f t="shared" si="3"/>
        <v>5120</v>
      </c>
      <c r="AD6" s="45">
        <f>0.6*AC6*U6</f>
        <v>0</v>
      </c>
      <c r="AE6" s="46">
        <f>0*AC6*V6</f>
        <v>0</v>
      </c>
      <c r="AF6" s="46">
        <f>0.1*AC6*W6</f>
        <v>0</v>
      </c>
      <c r="AG6" s="46">
        <f>0.15*AC6*X6</f>
        <v>0</v>
      </c>
      <c r="AH6" s="46">
        <f>0.05*AC6*Y6</f>
        <v>0</v>
      </c>
      <c r="AI6" s="46">
        <f t="shared" si="4"/>
        <v>0</v>
      </c>
      <c r="AJ6" s="46">
        <f t="shared" si="5"/>
        <v>0</v>
      </c>
      <c r="AK6" s="47">
        <f t="shared" si="6"/>
        <v>0</v>
      </c>
      <c r="AL6" s="48">
        <f t="shared" si="0"/>
        <v>0</v>
      </c>
      <c r="AM6" s="62" t="e">
        <f t="shared" si="7"/>
        <v>#DIV/0!</v>
      </c>
      <c r="AN6" s="69">
        <f t="shared" si="8"/>
        <v>5120</v>
      </c>
      <c r="AO6" s="87">
        <f t="shared" si="9"/>
        <v>0</v>
      </c>
    </row>
    <row r="7" spans="1:41" ht="15.75" thickBot="1" x14ac:dyDescent="0.3">
      <c r="B7" s="44"/>
      <c r="C7" s="96"/>
      <c r="D7" s="101"/>
      <c r="E7" s="97"/>
      <c r="F7" s="102"/>
      <c r="G7" s="102"/>
      <c r="H7" s="102"/>
      <c r="I7" s="102"/>
      <c r="J7" s="2"/>
      <c r="K7" s="2"/>
      <c r="L7" s="2"/>
      <c r="M7" s="2"/>
      <c r="N7" s="2"/>
      <c r="O7" s="2"/>
      <c r="P7" s="2"/>
      <c r="Q7" s="2"/>
      <c r="R7" s="81" t="str">
        <f t="shared" si="1"/>
        <v>non</v>
      </c>
      <c r="S7" s="82" t="e">
        <f>P7/Q7</f>
        <v>#DIV/0!</v>
      </c>
      <c r="T7" s="84" t="e">
        <f t="shared" si="2"/>
        <v>#DIV/0!</v>
      </c>
      <c r="U7" s="27"/>
      <c r="V7" s="2"/>
      <c r="W7" s="5"/>
      <c r="X7" s="5"/>
      <c r="Y7" s="5"/>
      <c r="Z7" s="6"/>
      <c r="AA7" s="6"/>
      <c r="AB7" s="6"/>
      <c r="AC7" s="86">
        <f t="shared" si="3"/>
        <v>5120</v>
      </c>
      <c r="AD7" s="45">
        <f>0.6*AC7*U7</f>
        <v>0</v>
      </c>
      <c r="AE7" s="46">
        <f>0*AC7*V7</f>
        <v>0</v>
      </c>
      <c r="AF7" s="46">
        <f>0.1*AC7*W7</f>
        <v>0</v>
      </c>
      <c r="AG7" s="46">
        <f>0.15*AC7*X7</f>
        <v>0</v>
      </c>
      <c r="AH7" s="46">
        <f>0.05*AC7*Y7</f>
        <v>0</v>
      </c>
      <c r="AI7" s="46">
        <f>0.1*AC7*AA7</f>
        <v>0</v>
      </c>
      <c r="AJ7" s="46">
        <f>0.5*AC7*Z7</f>
        <v>0</v>
      </c>
      <c r="AK7" s="47">
        <f>0.05*AC7*AB7</f>
        <v>0</v>
      </c>
      <c r="AL7" s="48">
        <f t="shared" si="0"/>
        <v>0</v>
      </c>
      <c r="AM7" s="62" t="e">
        <f t="shared" si="7"/>
        <v>#DIV/0!</v>
      </c>
      <c r="AN7" s="69">
        <f t="shared" si="8"/>
        <v>5120</v>
      </c>
      <c r="AO7" s="87">
        <f t="shared" si="9"/>
        <v>0</v>
      </c>
    </row>
    <row r="8" spans="1:41" ht="30.75" thickBot="1" x14ac:dyDescent="0.3">
      <c r="AK8" s="49" t="s">
        <v>34</v>
      </c>
      <c r="AL8" s="50">
        <f>SUM(AL3:AL7)</f>
        <v>0</v>
      </c>
      <c r="AM8" s="51" t="e">
        <f>SUM(AM3:AM7)</f>
        <v>#DIV/0!</v>
      </c>
      <c r="AN8" s="89"/>
      <c r="AO8" s="88">
        <f>SUM(AO3:AO7)</f>
        <v>0</v>
      </c>
    </row>
  </sheetData>
  <conditionalFormatting sqref="S3:S1048576">
    <cfRule type="cellIs" dxfId="0" priority="1" operator="greaterThan">
      <formula>0.2</formula>
    </cfRule>
  </conditionalFormatting>
  <hyperlinks>
    <hyperlink ref="N2" r:id="rId1" xr:uid="{209C6170-3A73-483A-910C-0D0BB200D49C}"/>
    <hyperlink ref="AC2" r:id="rId2" display="W:\BIBLIOTHEQUE\AEP\REGLEMENTATION\1506-Protocole_Eviction_Exploitants.pdf" xr:uid="{53323A6C-B289-486C-8642-54DACBD320EE}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Propriétaires</vt:lpstr>
      <vt:lpstr>Exploitants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Rochelle</dc:creator>
  <cp:lastModifiedBy>Claire Rochelle</cp:lastModifiedBy>
  <cp:lastPrinted>2019-05-14T08:02:12Z</cp:lastPrinted>
  <dcterms:created xsi:type="dcterms:W3CDTF">2016-12-12T14:56:28Z</dcterms:created>
  <dcterms:modified xsi:type="dcterms:W3CDTF">2024-02-23T06:02:37Z</dcterms:modified>
</cp:coreProperties>
</file>