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1560" yWindow="-45" windowWidth="16380" windowHeight="8190" tabRatio="500" firstSheet="2" activeTab="4"/>
  </bookViews>
  <sheets>
    <sheet name="LISEZ-MOI" sheetId="1" r:id="rId1"/>
    <sheet name="Catalogue national" sheetId="3" r:id="rId2"/>
    <sheet name="Choix des indicateurs" sheetId="4" r:id="rId3"/>
    <sheet name="Paramétrage indicateurs" sheetId="5" r:id="rId4"/>
    <sheet name="Paramétrage simulation" sheetId="2" r:id="rId5"/>
    <sheet name="Simulation" sheetId="6" r:id="rId6"/>
    <sheet name="Résultats" sheetId="7" r:id="rId7"/>
    <sheet name="Résultats graphiques" sheetId="8" r:id="rId8"/>
    <sheet name="Autres résultats graphiques" sheetId="9" state="hidden" r:id="rId9"/>
  </sheets>
  <definedNames>
    <definedName name="_xlnm._FilterDatabase" localSheetId="1" hidden="1">'Catalogue national'!$B$1:$E$53</definedName>
    <definedName name="_xlnm._FilterDatabase" localSheetId="2" hidden="1">'Choix des indicateurs'!$B$1:$F$49</definedName>
    <definedName name="code_domaine">OFFSET('Choix des indicateurs'!$F$2,,,COUNTA('Choix des indicateurs'!$F:$F)-1)</definedName>
    <definedName name="domaines">'Catalogue national'!$K$2:$K$3</definedName>
    <definedName name="id_catalogue">'Choix des indicateurs'!$B$2:$B$49</definedName>
    <definedName name="indicateurs_choisis">OFFSET('Choix des indicateurs'!$C$2,,,COUNTA('Choix des indicateurs'!$C:$C)-1)</definedName>
    <definedName name="normalisation_lin">'Paramétrage indicateurs'!$G$2:$G$31</definedName>
    <definedName name="ponderation_COUV">'Paramétrage indicateurs'!$N$12:$N$21</definedName>
    <definedName name="ponderation_IAE">'Paramétrage indicateurs'!$N$2:$N$11</definedName>
    <definedName name="ponderation_RESS">'Paramétrage indicateurs'!$N$22:$N$31</definedName>
    <definedName name="sous_domaines">'Catalogue national'!$L$2:$L$3</definedName>
    <definedName name="unite">'Choix des indicateurs'!$G$2:$G$49</definedName>
    <definedName name="valeur_max">'Paramétrage indicateurs'!$J$2:$J$31</definedName>
    <definedName name="valeur_min">'Paramétrage indicateurs'!$I$2:$I$31</definedName>
    <definedName name="valeur_t0">Simulation!$I$2:$I$31</definedName>
    <definedName name="valeur_t1">Simulation!$J$2:$J$31</definedName>
    <definedName name="valeur_t2">Simulation!$K$2:$K$31</definedName>
    <definedName name="valeur_t3">Simulation!$L$2:$L$31</definedName>
    <definedName name="valeur_t4">Simulation!$M$2:$M$31</definedName>
    <definedName name="valeur_t5">Simulation!$N$2:$N$31</definedName>
  </definedNames>
  <calcPr calcId="145621"/>
  <extLst>
    <ext xmlns:loext="http://schemas.libreoffice.org/" uri="{7626C862-2A13-11E5-B345-FEFF819CDC9F}">
      <loext:extCalcPr stringRefSyntax="CalcA1ExcelA1"/>
    </ext>
  </extLst>
</workbook>
</file>

<file path=xl/calcChain.xml><?xml version="1.0" encoding="utf-8"?>
<calcChain xmlns="http://schemas.openxmlformats.org/spreadsheetml/2006/main">
  <c r="D6" i="2" l="1"/>
  <c r="D7" i="2" l="1"/>
  <c r="E13" i="9" l="1"/>
  <c r="D9" i="9"/>
  <c r="C4" i="9"/>
  <c r="O31" i="6"/>
  <c r="F31" i="6"/>
  <c r="E31" i="6"/>
  <c r="O30" i="6"/>
  <c r="F30" i="6"/>
  <c r="E30" i="6"/>
  <c r="O29" i="6"/>
  <c r="F29" i="6"/>
  <c r="E29" i="6"/>
  <c r="O28" i="6"/>
  <c r="F28" i="6"/>
  <c r="E28" i="6"/>
  <c r="O27" i="6"/>
  <c r="F27" i="6"/>
  <c r="E27" i="6"/>
  <c r="O26" i="6"/>
  <c r="F26" i="6"/>
  <c r="E26" i="6"/>
  <c r="O25" i="6"/>
  <c r="F25" i="6"/>
  <c r="E25" i="6"/>
  <c r="O24" i="6"/>
  <c r="F24" i="6"/>
  <c r="E24" i="6"/>
  <c r="O23" i="6"/>
  <c r="F23" i="6"/>
  <c r="E23" i="6"/>
  <c r="O22" i="6"/>
  <c r="F22" i="6"/>
  <c r="E22" i="6"/>
  <c r="O21" i="6"/>
  <c r="F21" i="6"/>
  <c r="E21" i="6"/>
  <c r="O20" i="6"/>
  <c r="F20" i="6"/>
  <c r="E20" i="6"/>
  <c r="O19" i="6"/>
  <c r="F19" i="6"/>
  <c r="E19" i="6"/>
  <c r="O18" i="6"/>
  <c r="F18" i="6"/>
  <c r="E18" i="6"/>
  <c r="O17" i="6"/>
  <c r="F17" i="6"/>
  <c r="E17" i="6"/>
  <c r="O16" i="6"/>
  <c r="F16" i="6"/>
  <c r="E16" i="6"/>
  <c r="O15" i="6"/>
  <c r="F15" i="6"/>
  <c r="E15" i="6"/>
  <c r="O14" i="6"/>
  <c r="F14" i="6"/>
  <c r="E14" i="6"/>
  <c r="O13" i="6"/>
  <c r="F13" i="6"/>
  <c r="E13" i="6"/>
  <c r="O12" i="6"/>
  <c r="F12" i="6"/>
  <c r="E12" i="6"/>
  <c r="O11" i="6"/>
  <c r="F11" i="6"/>
  <c r="E11" i="6"/>
  <c r="O10" i="6"/>
  <c r="F10" i="6"/>
  <c r="E10" i="6"/>
  <c r="O9" i="6"/>
  <c r="F9" i="6"/>
  <c r="E9" i="6"/>
  <c r="O8" i="6"/>
  <c r="F8" i="6"/>
  <c r="E8" i="6"/>
  <c r="O7" i="6"/>
  <c r="F7" i="6"/>
  <c r="E7" i="6"/>
  <c r="O6" i="6"/>
  <c r="F6" i="6"/>
  <c r="E6" i="6"/>
  <c r="O5" i="6"/>
  <c r="F5" i="6"/>
  <c r="E5" i="6"/>
  <c r="O4" i="6"/>
  <c r="F4" i="6"/>
  <c r="E4" i="6"/>
  <c r="O3" i="6"/>
  <c r="F3" i="6"/>
  <c r="E3" i="6"/>
  <c r="O2" i="6"/>
  <c r="F2" i="6"/>
  <c r="E2" i="6"/>
  <c r="O1" i="6"/>
  <c r="L22" i="5"/>
  <c r="B49" i="4"/>
  <c r="G49" i="4" s="1"/>
  <c r="B48" i="4"/>
  <c r="G48" i="4" s="1"/>
  <c r="B47" i="4"/>
  <c r="G47" i="4" s="1"/>
  <c r="B46" i="4"/>
  <c r="G46" i="4" s="1"/>
  <c r="B45" i="4"/>
  <c r="G45" i="4" s="1"/>
  <c r="B44" i="4"/>
  <c r="G44" i="4" s="1"/>
  <c r="B43" i="4"/>
  <c r="G43" i="4" s="1"/>
  <c r="B42" i="4"/>
  <c r="G42" i="4" s="1"/>
  <c r="B41" i="4"/>
  <c r="G41" i="4" s="1"/>
  <c r="B40" i="4"/>
  <c r="G40" i="4" s="1"/>
  <c r="B39" i="4"/>
  <c r="G39" i="4" s="1"/>
  <c r="B38" i="4"/>
  <c r="G38" i="4" s="1"/>
  <c r="B37" i="4"/>
  <c r="G37" i="4" s="1"/>
  <c r="B36" i="4"/>
  <c r="G36" i="4" s="1"/>
  <c r="B35" i="4"/>
  <c r="G35" i="4" s="1"/>
  <c r="B34" i="4"/>
  <c r="G34" i="4" s="1"/>
  <c r="B33" i="4"/>
  <c r="G33" i="4" s="1"/>
  <c r="B32" i="4"/>
  <c r="G32" i="4" s="1"/>
  <c r="B31" i="4"/>
  <c r="G31" i="4" s="1"/>
  <c r="B30" i="4"/>
  <c r="G30" i="4" s="1"/>
  <c r="B29" i="4"/>
  <c r="G29" i="4" s="1"/>
  <c r="B28" i="4"/>
  <c r="G28" i="4" s="1"/>
  <c r="B27" i="4"/>
  <c r="G27" i="4" s="1"/>
  <c r="B26" i="4"/>
  <c r="G26" i="4" s="1"/>
  <c r="B25" i="4"/>
  <c r="G25" i="4" s="1"/>
  <c r="B24" i="4"/>
  <c r="G24" i="4" s="1"/>
  <c r="B23" i="4"/>
  <c r="G23" i="4" s="1"/>
  <c r="B22" i="4"/>
  <c r="G22" i="4" s="1"/>
  <c r="B21" i="4"/>
  <c r="G21" i="4" s="1"/>
  <c r="B20" i="4"/>
  <c r="G20" i="4" s="1"/>
  <c r="B19" i="4"/>
  <c r="G19" i="4" s="1"/>
  <c r="B18" i="4"/>
  <c r="G18" i="4" s="1"/>
  <c r="B17" i="4"/>
  <c r="G17" i="4" s="1"/>
  <c r="B16" i="4"/>
  <c r="G16" i="4" s="1"/>
  <c r="B15" i="4"/>
  <c r="G15" i="4" s="1"/>
  <c r="B14" i="4"/>
  <c r="G14" i="4" s="1"/>
  <c r="B13" i="4"/>
  <c r="G13" i="4" s="1"/>
  <c r="B12" i="4"/>
  <c r="G12" i="4" s="1"/>
  <c r="B11" i="4"/>
  <c r="G11" i="4" s="1"/>
  <c r="B10" i="4"/>
  <c r="G10" i="4" s="1"/>
  <c r="B9" i="4"/>
  <c r="G9" i="4" s="1"/>
  <c r="D8" i="4"/>
  <c r="B8" i="4"/>
  <c r="G8" i="4" s="1"/>
  <c r="B7" i="4"/>
  <c r="G7" i="4" s="1"/>
  <c r="D6" i="4"/>
  <c r="B6" i="4"/>
  <c r="G6" i="4" s="1"/>
  <c r="B5" i="4"/>
  <c r="G5" i="4" s="1"/>
  <c r="D4" i="4"/>
  <c r="B4" i="4"/>
  <c r="G4" i="4" s="1"/>
  <c r="B3" i="4"/>
  <c r="G3" i="4" s="1"/>
  <c r="B2" i="4"/>
  <c r="G2" i="4" s="1"/>
  <c r="B50" i="3"/>
  <c r="B49" i="3"/>
  <c r="A49" i="3"/>
  <c r="B48" i="3"/>
  <c r="A48" i="3"/>
  <c r="B47" i="3"/>
  <c r="A47" i="3"/>
  <c r="B46" i="3"/>
  <c r="A46" i="3"/>
  <c r="B45" i="3"/>
  <c r="A45" i="3"/>
  <c r="B44" i="3"/>
  <c r="A44" i="3"/>
  <c r="B43" i="3"/>
  <c r="A43" i="3"/>
  <c r="B42" i="3"/>
  <c r="A42" i="3"/>
  <c r="B41" i="3"/>
  <c r="A41" i="3"/>
  <c r="B40" i="3"/>
  <c r="A40" i="3"/>
  <c r="B39" i="3"/>
  <c r="A39" i="3"/>
  <c r="B38" i="3"/>
  <c r="A38" i="3"/>
  <c r="B37" i="3"/>
  <c r="A37" i="3"/>
  <c r="B36" i="3"/>
  <c r="A36" i="3"/>
  <c r="B35" i="3"/>
  <c r="A35" i="3"/>
  <c r="B34" i="3"/>
  <c r="A34" i="3"/>
  <c r="B33" i="3"/>
  <c r="A33" i="3"/>
  <c r="B32" i="3"/>
  <c r="A32" i="3"/>
  <c r="B31" i="3"/>
  <c r="A31" i="3"/>
  <c r="B30" i="3"/>
  <c r="A30" i="3"/>
  <c r="B29" i="3"/>
  <c r="A29" i="3"/>
  <c r="B28" i="3"/>
  <c r="A28" i="3"/>
  <c r="B27" i="3"/>
  <c r="A27" i="3"/>
  <c r="B26" i="3"/>
  <c r="A26" i="3"/>
  <c r="B25" i="3"/>
  <c r="D48" i="4" s="1"/>
  <c r="A25" i="3"/>
  <c r="B24" i="3"/>
  <c r="A24" i="3"/>
  <c r="B23" i="3"/>
  <c r="A23" i="3"/>
  <c r="B22" i="3"/>
  <c r="A22" i="3"/>
  <c r="B21" i="3"/>
  <c r="A21" i="3"/>
  <c r="B20" i="3"/>
  <c r="A20" i="3"/>
  <c r="B19" i="3"/>
  <c r="A19" i="3"/>
  <c r="A18" i="3"/>
  <c r="A17" i="3"/>
  <c r="A16" i="3"/>
  <c r="A15" i="3"/>
  <c r="A14" i="3"/>
  <c r="A13" i="3"/>
  <c r="A12" i="3"/>
  <c r="A11" i="3"/>
  <c r="A10" i="3"/>
  <c r="A9" i="3"/>
  <c r="A8" i="3"/>
  <c r="A7" i="3"/>
  <c r="A6" i="3"/>
  <c r="A5" i="3"/>
  <c r="A4" i="3"/>
  <c r="B3" i="3"/>
  <c r="B4" i="3" s="1"/>
  <c r="B5" i="3" s="1"/>
  <c r="B6" i="3" s="1"/>
  <c r="B7" i="3" s="1"/>
  <c r="B8" i="3" s="1"/>
  <c r="B9" i="3" s="1"/>
  <c r="B10" i="3" s="1"/>
  <c r="B11" i="3" s="1"/>
  <c r="B12" i="3" s="1"/>
  <c r="B13" i="3" s="1"/>
  <c r="B14" i="3" s="1"/>
  <c r="B15" i="3" s="1"/>
  <c r="B16" i="3" s="1"/>
  <c r="B17" i="3" s="1"/>
  <c r="B18" i="3" s="1"/>
  <c r="A3" i="3"/>
  <c r="A2" i="3"/>
  <c r="E11" i="2"/>
  <c r="D2" i="4" l="1"/>
  <c r="E2" i="4"/>
  <c r="D3" i="4"/>
  <c r="E4" i="4"/>
  <c r="F4" i="4" s="1"/>
  <c r="D5" i="4"/>
  <c r="E6" i="4"/>
  <c r="F6" i="4" s="1"/>
  <c r="D7" i="4"/>
  <c r="E8" i="4"/>
  <c r="F8" i="4" s="1"/>
  <c r="D9" i="4"/>
  <c r="E10" i="4"/>
  <c r="D11" i="4"/>
  <c r="E12" i="4"/>
  <c r="D13" i="4"/>
  <c r="E14" i="4"/>
  <c r="D15" i="4"/>
  <c r="E16" i="4"/>
  <c r="D17" i="4"/>
  <c r="E18" i="4"/>
  <c r="D19" i="4"/>
  <c r="E20" i="4"/>
  <c r="D21" i="4"/>
  <c r="E22" i="4"/>
  <c r="D23" i="4"/>
  <c r="E24" i="4"/>
  <c r="D25" i="4"/>
  <c r="E26" i="4"/>
  <c r="D27" i="4"/>
  <c r="E28" i="4"/>
  <c r="D29" i="4"/>
  <c r="E30" i="4"/>
  <c r="D31" i="4"/>
  <c r="E32" i="4"/>
  <c r="D33" i="4"/>
  <c r="E34" i="4"/>
  <c r="D35" i="4"/>
  <c r="E36" i="4"/>
  <c r="D37" i="4"/>
  <c r="E38" i="4"/>
  <c r="D39" i="4"/>
  <c r="E40" i="4"/>
  <c r="D41" i="4"/>
  <c r="E42" i="4"/>
  <c r="D43" i="4"/>
  <c r="E44" i="4"/>
  <c r="D45" i="4"/>
  <c r="E46" i="4"/>
  <c r="D47" i="4"/>
  <c r="E48" i="4"/>
  <c r="F48" i="4" s="1"/>
  <c r="D49" i="4"/>
  <c r="E3" i="4"/>
  <c r="E5" i="4"/>
  <c r="E7" i="4"/>
  <c r="E9" i="4"/>
  <c r="D10" i="4"/>
  <c r="F10" i="4" s="1"/>
  <c r="E11" i="4"/>
  <c r="D12" i="4"/>
  <c r="F12" i="4" s="1"/>
  <c r="E13" i="4"/>
  <c r="D14" i="4"/>
  <c r="F14" i="4" s="1"/>
  <c r="E15" i="4"/>
  <c r="D16" i="4"/>
  <c r="F16" i="4" s="1"/>
  <c r="E17" i="4"/>
  <c r="D18" i="4"/>
  <c r="F18" i="4" s="1"/>
  <c r="E19" i="4"/>
  <c r="D20" i="4"/>
  <c r="F20" i="4" s="1"/>
  <c r="E21" i="4"/>
  <c r="D22" i="4"/>
  <c r="F22" i="4" s="1"/>
  <c r="E23" i="4"/>
  <c r="D24" i="4"/>
  <c r="F24" i="4" s="1"/>
  <c r="E25" i="4"/>
  <c r="D26" i="4"/>
  <c r="F26" i="4" s="1"/>
  <c r="E27" i="4"/>
  <c r="D28" i="4"/>
  <c r="F28" i="4" s="1"/>
  <c r="E29" i="4"/>
  <c r="D30" i="4"/>
  <c r="F30" i="4" s="1"/>
  <c r="E31" i="4"/>
  <c r="D32" i="4"/>
  <c r="F32" i="4" s="1"/>
  <c r="E33" i="4"/>
  <c r="D34" i="4"/>
  <c r="F34" i="4" s="1"/>
  <c r="E35" i="4"/>
  <c r="D36" i="4"/>
  <c r="F36" i="4" s="1"/>
  <c r="E37" i="4"/>
  <c r="D38" i="4"/>
  <c r="F38" i="4" s="1"/>
  <c r="E39" i="4"/>
  <c r="D40" i="4"/>
  <c r="F40" i="4" s="1"/>
  <c r="E41" i="4"/>
  <c r="D42" i="4"/>
  <c r="F42" i="4" s="1"/>
  <c r="E43" i="4"/>
  <c r="D44" i="4"/>
  <c r="F44" i="4" s="1"/>
  <c r="E45" i="4"/>
  <c r="D46" i="4"/>
  <c r="F46" i="4" s="1"/>
  <c r="E47" i="4"/>
  <c r="E49" i="4"/>
  <c r="F2" i="4" l="1"/>
  <c r="F49" i="4"/>
  <c r="F47" i="4"/>
  <c r="F45" i="4"/>
  <c r="F43" i="4"/>
  <c r="F41" i="4"/>
  <c r="F39" i="4"/>
  <c r="F37" i="4"/>
  <c r="F35" i="4"/>
  <c r="F33" i="4"/>
  <c r="F31" i="4"/>
  <c r="F29" i="4"/>
  <c r="F27" i="4"/>
  <c r="F25" i="4"/>
  <c r="F23" i="4"/>
  <c r="F21" i="4"/>
  <c r="F19" i="4"/>
  <c r="F17" i="4"/>
  <c r="F15" i="4"/>
  <c r="F13" i="4"/>
  <c r="F11" i="4"/>
  <c r="F9" i="4"/>
  <c r="F7" i="4"/>
  <c r="F5" i="4"/>
  <c r="F3" i="4"/>
  <c r="D22" i="6" a="1"/>
  <c r="C2" i="5" a="1"/>
  <c r="E12" i="5" a="1"/>
  <c r="D12" i="5" a="1"/>
  <c r="G2" i="6" a="1"/>
  <c r="G12" i="6" a="1"/>
  <c r="C12" i="5" a="1"/>
  <c r="D12" i="6" a="1"/>
  <c r="C2" i="6" a="1"/>
  <c r="D2" i="5" a="1"/>
  <c r="D2" i="6" a="1"/>
  <c r="E22" i="5" a="1"/>
  <c r="G22" i="6" a="1"/>
  <c r="E2" i="5" a="1"/>
  <c r="D22" i="5" a="1"/>
  <c r="C22" i="5" a="1"/>
  <c r="C12" i="6" a="1"/>
  <c r="C22" i="6" a="1"/>
  <c r="D23" i="6"/>
  <c r="D27" i="6"/>
  <c r="D24" i="6"/>
  <c r="D29" i="6"/>
  <c r="D30" i="6"/>
  <c r="D25" i="6"/>
  <c r="D28" i="6"/>
  <c r="D26" i="6"/>
  <c r="D31" i="6"/>
  <c r="D22" i="6"/>
  <c r="Z22" i="6" l="1"/>
  <c r="X22" i="6"/>
  <c r="V22" i="6"/>
  <c r="Y22" i="6"/>
  <c r="AA22" i="6"/>
  <c r="W22" i="6"/>
  <c r="AA29" i="6"/>
  <c r="Y29" i="6"/>
  <c r="W29" i="6"/>
  <c r="X29" i="6"/>
  <c r="Z29" i="6"/>
  <c r="V29" i="6"/>
  <c r="AA27" i="6"/>
  <c r="Y27" i="6"/>
  <c r="W27" i="6"/>
  <c r="X27" i="6"/>
  <c r="Z27" i="6"/>
  <c r="V27" i="6"/>
  <c r="Z24" i="6"/>
  <c r="X24" i="6"/>
  <c r="V24" i="6"/>
  <c r="Y24" i="6"/>
  <c r="AA24" i="6"/>
  <c r="W24" i="6"/>
  <c r="Z28" i="6"/>
  <c r="X28" i="6"/>
  <c r="V28" i="6"/>
  <c r="Y28" i="6"/>
  <c r="AA28" i="6"/>
  <c r="W28" i="6"/>
  <c r="AA25" i="6"/>
  <c r="Y25" i="6"/>
  <c r="W25" i="6"/>
  <c r="X25" i="6"/>
  <c r="Z25" i="6"/>
  <c r="V25" i="6"/>
  <c r="AA23" i="6"/>
  <c r="Y23" i="6"/>
  <c r="W23" i="6"/>
  <c r="X23" i="6"/>
  <c r="Z23" i="6"/>
  <c r="V23" i="6"/>
  <c r="AA31" i="6"/>
  <c r="Y31" i="6"/>
  <c r="W31" i="6"/>
  <c r="X31" i="6"/>
  <c r="Z31" i="6"/>
  <c r="V31" i="6"/>
  <c r="Z26" i="6"/>
  <c r="X26" i="6"/>
  <c r="V26" i="6"/>
  <c r="Y26" i="6"/>
  <c r="AA26" i="6"/>
  <c r="W26" i="6"/>
  <c r="Z30" i="6"/>
  <c r="X30" i="6"/>
  <c r="V30" i="6"/>
  <c r="Y30" i="6"/>
  <c r="AA30" i="6"/>
  <c r="W30" i="6"/>
  <c r="C31" i="6"/>
  <c r="C12" i="6"/>
  <c r="E20" i="5"/>
  <c r="C4" i="6"/>
  <c r="E16" i="5"/>
  <c r="E31" i="5"/>
  <c r="D18" i="6"/>
  <c r="C10" i="5"/>
  <c r="G24" i="6"/>
  <c r="D15" i="5"/>
  <c r="C22" i="5"/>
  <c r="E18" i="5"/>
  <c r="D29" i="5"/>
  <c r="G13" i="6"/>
  <c r="E3" i="5"/>
  <c r="E15" i="5"/>
  <c r="C14" i="5"/>
  <c r="E14" i="5"/>
  <c r="D9" i="6"/>
  <c r="D23" i="5"/>
  <c r="D7" i="6"/>
  <c r="C30" i="6"/>
  <c r="G26" i="6"/>
  <c r="C2" i="5"/>
  <c r="E22" i="5"/>
  <c r="E12" i="5"/>
  <c r="C13" i="6"/>
  <c r="G17" i="6"/>
  <c r="D13" i="5"/>
  <c r="C23" i="6"/>
  <c r="E8" i="5"/>
  <c r="D14" i="6"/>
  <c r="C11" i="6"/>
  <c r="D8" i="6"/>
  <c r="G20" i="6"/>
  <c r="E28" i="5"/>
  <c r="D30" i="5"/>
  <c r="G10" i="6"/>
  <c r="D24" i="5"/>
  <c r="E9" i="5"/>
  <c r="G19" i="6"/>
  <c r="D19" i="5"/>
  <c r="C5" i="5"/>
  <c r="C4" i="5"/>
  <c r="G2" i="6"/>
  <c r="D7" i="5"/>
  <c r="D20" i="6"/>
  <c r="E10" i="5"/>
  <c r="D3" i="5"/>
  <c r="D25" i="5"/>
  <c r="D17" i="6"/>
  <c r="D13" i="6"/>
  <c r="E21" i="5"/>
  <c r="E24" i="5"/>
  <c r="C11" i="5"/>
  <c r="G30" i="6"/>
  <c r="C6" i="6"/>
  <c r="C24" i="5"/>
  <c r="E29" i="5"/>
  <c r="D4" i="5"/>
  <c r="E5" i="5"/>
  <c r="D5" i="6"/>
  <c r="C21" i="6"/>
  <c r="D16" i="5"/>
  <c r="C6" i="5"/>
  <c r="C18" i="5"/>
  <c r="C17" i="5"/>
  <c r="E4" i="5"/>
  <c r="D16" i="6"/>
  <c r="C31" i="5"/>
  <c r="C20" i="5"/>
  <c r="D12" i="6"/>
  <c r="C16" i="6"/>
  <c r="D11" i="6"/>
  <c r="G5" i="6"/>
  <c r="C19" i="6"/>
  <c r="G28" i="6"/>
  <c r="G31" i="6"/>
  <c r="G27" i="6"/>
  <c r="C28" i="6"/>
  <c r="G14" i="6"/>
  <c r="E23" i="5"/>
  <c r="D20" i="5"/>
  <c r="D15" i="6"/>
  <c r="D5" i="5"/>
  <c r="E25" i="5"/>
  <c r="D9" i="5"/>
  <c r="C14" i="6"/>
  <c r="G8" i="6"/>
  <c r="E19" i="5"/>
  <c r="C15" i="6"/>
  <c r="E27" i="5"/>
  <c r="E26" i="5"/>
  <c r="C28" i="5"/>
  <c r="C7" i="6"/>
  <c r="C10" i="6"/>
  <c r="C22" i="6"/>
  <c r="G22" i="6"/>
  <c r="G16" i="6"/>
  <c r="D17" i="5"/>
  <c r="D26" i="5"/>
  <c r="G6" i="6"/>
  <c r="C24" i="6"/>
  <c r="C25" i="6"/>
  <c r="E30" i="5"/>
  <c r="E13" i="5"/>
  <c r="D21" i="5"/>
  <c r="E7" i="5"/>
  <c r="C27" i="6"/>
  <c r="E17" i="5"/>
  <c r="G7" i="6"/>
  <c r="C7" i="5"/>
  <c r="C25" i="5"/>
  <c r="G18" i="6"/>
  <c r="G3" i="6"/>
  <c r="D21" i="6"/>
  <c r="C9" i="5"/>
  <c r="D31" i="5"/>
  <c r="C12" i="5"/>
  <c r="D18" i="5"/>
  <c r="C9" i="6"/>
  <c r="C16" i="5"/>
  <c r="C18" i="6"/>
  <c r="C3" i="6"/>
  <c r="C27" i="5"/>
  <c r="C26" i="5"/>
  <c r="G9" i="6"/>
  <c r="D19" i="6"/>
  <c r="D22" i="5"/>
  <c r="E6" i="5"/>
  <c r="C13" i="5"/>
  <c r="C23" i="5"/>
  <c r="D4" i="6"/>
  <c r="C26" i="6"/>
  <c r="C5" i="6"/>
  <c r="C17" i="6"/>
  <c r="C2" i="6"/>
  <c r="C8" i="5"/>
  <c r="D2" i="5"/>
  <c r="G15" i="6"/>
  <c r="D14" i="5"/>
  <c r="G25" i="6"/>
  <c r="D28" i="5"/>
  <c r="D8" i="5"/>
  <c r="D3" i="6"/>
  <c r="D27" i="5"/>
  <c r="C20" i="6"/>
  <c r="D10" i="6"/>
  <c r="G29" i="6"/>
  <c r="D6" i="6"/>
  <c r="G4" i="6"/>
  <c r="G12" i="6"/>
  <c r="C29" i="6"/>
  <c r="D11" i="5"/>
  <c r="E11" i="5"/>
  <c r="D6" i="5"/>
  <c r="C3" i="5"/>
  <c r="C8" i="6"/>
  <c r="C30" i="5"/>
  <c r="D2" i="6"/>
  <c r="D12" i="5"/>
  <c r="E2" i="5"/>
  <c r="G21" i="6"/>
  <c r="C29" i="5"/>
  <c r="G23" i="6"/>
  <c r="C21" i="5"/>
  <c r="C19" i="5"/>
  <c r="C15" i="5"/>
  <c r="G11" i="6"/>
  <c r="D10" i="5"/>
  <c r="M6" i="5" l="1"/>
  <c r="N6" i="5" s="1"/>
  <c r="M4" i="5"/>
  <c r="N4" i="5" s="1"/>
  <c r="M2" i="5"/>
  <c r="N2" i="5" s="1"/>
  <c r="M5" i="5"/>
  <c r="N5" i="5" s="1"/>
  <c r="M9" i="5"/>
  <c r="N9" i="5" s="1"/>
  <c r="M14" i="5"/>
  <c r="N14" i="5" s="1"/>
  <c r="M18" i="5"/>
  <c r="N18" i="5" s="1"/>
  <c r="M12" i="5"/>
  <c r="N12" i="5" s="1"/>
  <c r="M15" i="5"/>
  <c r="N15" i="5" s="1"/>
  <c r="M19" i="5"/>
  <c r="N19" i="5" s="1"/>
  <c r="AA20" i="6"/>
  <c r="Y20" i="6"/>
  <c r="W20" i="6"/>
  <c r="X20" i="6"/>
  <c r="Z20" i="6"/>
  <c r="V20" i="6"/>
  <c r="AA14" i="6"/>
  <c r="Y14" i="6"/>
  <c r="W14" i="6"/>
  <c r="X14" i="6"/>
  <c r="V14" i="6"/>
  <c r="Z14" i="6"/>
  <c r="AA12" i="6"/>
  <c r="Y12" i="6"/>
  <c r="W12" i="6"/>
  <c r="X12" i="6"/>
  <c r="V12" i="6"/>
  <c r="Z12" i="6"/>
  <c r="Z15" i="6"/>
  <c r="X15" i="6"/>
  <c r="V15" i="6"/>
  <c r="Y15" i="6"/>
  <c r="AA15" i="6"/>
  <c r="W15" i="6"/>
  <c r="Z19" i="6"/>
  <c r="X19" i="6"/>
  <c r="V19" i="6"/>
  <c r="Y19" i="6"/>
  <c r="AA19" i="6"/>
  <c r="W19" i="6"/>
  <c r="AA4" i="6"/>
  <c r="Y4" i="6"/>
  <c r="W4" i="6"/>
  <c r="Z4" i="6"/>
  <c r="X4" i="6"/>
  <c r="V4" i="6"/>
  <c r="AA8" i="6"/>
  <c r="Y8" i="6"/>
  <c r="W8" i="6"/>
  <c r="Z8" i="6"/>
  <c r="X8" i="6"/>
  <c r="V8" i="6"/>
  <c r="AA2" i="6"/>
  <c r="AI2" i="6" s="1"/>
  <c r="Y2" i="6"/>
  <c r="AG2" i="6" s="1"/>
  <c r="W2" i="6"/>
  <c r="AE2" i="6" s="1"/>
  <c r="Z2" i="6"/>
  <c r="AH2" i="6" s="1"/>
  <c r="X2" i="6"/>
  <c r="AF2" i="6" s="1"/>
  <c r="V2" i="6"/>
  <c r="AD2" i="6" s="1"/>
  <c r="D5" i="7" s="1"/>
  <c r="Z5" i="6"/>
  <c r="X5" i="6"/>
  <c r="V5" i="6"/>
  <c r="AA5" i="6"/>
  <c r="Y5" i="6"/>
  <c r="W5" i="6"/>
  <c r="Z9" i="6"/>
  <c r="X9" i="6"/>
  <c r="V9" i="6"/>
  <c r="AA9" i="6"/>
  <c r="Y9" i="6"/>
  <c r="W9" i="6"/>
  <c r="M22" i="5"/>
  <c r="N22" i="5" s="1"/>
  <c r="M25" i="5"/>
  <c r="N25" i="5" s="1"/>
  <c r="M29" i="5"/>
  <c r="N29" i="5" s="1"/>
  <c r="M24" i="5"/>
  <c r="N24" i="5" s="1"/>
  <c r="M28" i="5"/>
  <c r="N28" i="5" s="1"/>
  <c r="M10" i="5"/>
  <c r="N10" i="5" s="1"/>
  <c r="M8" i="5"/>
  <c r="N8" i="5" s="1"/>
  <c r="M3" i="5"/>
  <c r="N3" i="5" s="1"/>
  <c r="M7" i="5"/>
  <c r="N7" i="5" s="1"/>
  <c r="M11" i="5"/>
  <c r="N11" i="5" s="1"/>
  <c r="M16" i="5"/>
  <c r="N16" i="5" s="1"/>
  <c r="M20" i="5"/>
  <c r="N20" i="5" s="1"/>
  <c r="M13" i="5"/>
  <c r="N13" i="5" s="1"/>
  <c r="M17" i="5"/>
  <c r="N17" i="5" s="1"/>
  <c r="M21" i="5"/>
  <c r="N21" i="5" s="1"/>
  <c r="AA16" i="6"/>
  <c r="Y16" i="6"/>
  <c r="W16" i="6"/>
  <c r="Z16" i="6"/>
  <c r="V16" i="6"/>
  <c r="X16" i="6"/>
  <c r="AA18" i="6"/>
  <c r="Y18" i="6"/>
  <c r="W18" i="6"/>
  <c r="X18" i="6"/>
  <c r="Z18" i="6"/>
  <c r="V18" i="6"/>
  <c r="Z13" i="6"/>
  <c r="X13" i="6"/>
  <c r="V13" i="6"/>
  <c r="Y13" i="6"/>
  <c r="AA13" i="6"/>
  <c r="W13" i="6"/>
  <c r="Z17" i="6"/>
  <c r="X17" i="6"/>
  <c r="V17" i="6"/>
  <c r="Y17" i="6"/>
  <c r="AA17" i="6"/>
  <c r="W17" i="6"/>
  <c r="Z21" i="6"/>
  <c r="X21" i="6"/>
  <c r="V21" i="6"/>
  <c r="Y21" i="6"/>
  <c r="AA21" i="6"/>
  <c r="W21" i="6"/>
  <c r="AA6" i="6"/>
  <c r="Y6" i="6"/>
  <c r="W6" i="6"/>
  <c r="Z6" i="6"/>
  <c r="X6" i="6"/>
  <c r="V6" i="6"/>
  <c r="AA10" i="6"/>
  <c r="Y10" i="6"/>
  <c r="W10" i="6"/>
  <c r="Z10" i="6"/>
  <c r="X10" i="6"/>
  <c r="V10" i="6"/>
  <c r="Z3" i="6"/>
  <c r="X3" i="6"/>
  <c r="V3" i="6"/>
  <c r="AA3" i="6"/>
  <c r="Y3" i="6"/>
  <c r="W3" i="6"/>
  <c r="Z7" i="6"/>
  <c r="X7" i="6"/>
  <c r="V7" i="6"/>
  <c r="AA7" i="6"/>
  <c r="Y7" i="6"/>
  <c r="W7" i="6"/>
  <c r="AA11" i="6"/>
  <c r="Z11" i="6"/>
  <c r="X11" i="6"/>
  <c r="V11" i="6"/>
  <c r="Y11" i="6"/>
  <c r="W11" i="6"/>
  <c r="M23" i="5"/>
  <c r="N23" i="5" s="1"/>
  <c r="M27" i="5"/>
  <c r="N27" i="5" s="1"/>
  <c r="M31" i="5"/>
  <c r="N31" i="5" s="1"/>
  <c r="M26" i="5"/>
  <c r="N26" i="5" s="1"/>
  <c r="M30" i="5"/>
  <c r="N30" i="5" s="1"/>
  <c r="AP2" i="6" l="1"/>
  <c r="H11" i="7" s="1"/>
  <c r="AL2" i="6"/>
  <c r="D11" i="7" s="1"/>
  <c r="AQ2" i="6"/>
  <c r="AN2" i="6"/>
  <c r="AO2" i="6"/>
  <c r="G11" i="7" s="1"/>
  <c r="AM2" i="6"/>
  <c r="H5" i="7"/>
  <c r="AH4" i="6"/>
  <c r="AH3" i="6"/>
  <c r="G5" i="7"/>
  <c r="AG3" i="6"/>
  <c r="AG4" i="6"/>
  <c r="F5" i="7"/>
  <c r="AF4" i="6"/>
  <c r="AF3" i="6"/>
  <c r="E5" i="7"/>
  <c r="AE3" i="6"/>
  <c r="E6" i="7" s="1"/>
  <c r="E25" i="7" s="1"/>
  <c r="AE4" i="6"/>
  <c r="AE5" i="6" s="1"/>
  <c r="I5" i="7"/>
  <c r="AI3" i="6"/>
  <c r="AI4" i="6"/>
  <c r="N34" i="5"/>
  <c r="AM3" i="6" l="1"/>
  <c r="E12" i="7" s="1"/>
  <c r="E31" i="7" s="1"/>
  <c r="E46" i="7" s="1"/>
  <c r="AQ4" i="6"/>
  <c r="AQ5" i="6" s="1"/>
  <c r="AQ3" i="6"/>
  <c r="AP12" i="6" s="1"/>
  <c r="AP3" i="6"/>
  <c r="H12" i="7" s="1"/>
  <c r="H31" i="7" s="1"/>
  <c r="I11" i="7"/>
  <c r="AN3" i="6"/>
  <c r="F12" i="7" s="1"/>
  <c r="F31" i="7" s="1"/>
  <c r="AO3" i="6"/>
  <c r="AO4" i="6"/>
  <c r="AO5" i="6" s="1"/>
  <c r="AP4" i="6"/>
  <c r="AP5" i="6" s="1"/>
  <c r="AM4" i="6"/>
  <c r="AM5" i="6" s="1"/>
  <c r="E13" i="7" s="1"/>
  <c r="E32" i="7" s="1"/>
  <c r="F11" i="7"/>
  <c r="E11" i="7"/>
  <c r="AN4" i="6"/>
  <c r="AN5" i="6" s="1"/>
  <c r="AI8" i="6"/>
  <c r="I18" i="7" s="1"/>
  <c r="I27" i="7" s="1"/>
  <c r="AI5" i="6"/>
  <c r="C2" i="9"/>
  <c r="E42" i="7"/>
  <c r="F6" i="7"/>
  <c r="F25" i="7" s="1"/>
  <c r="AE12" i="6"/>
  <c r="AE13" i="6" s="1"/>
  <c r="AE14" i="6" s="1"/>
  <c r="AG8" i="6"/>
  <c r="G18" i="7" s="1"/>
  <c r="G27" i="7" s="1"/>
  <c r="AG5" i="6"/>
  <c r="AH8" i="6"/>
  <c r="H18" i="7" s="1"/>
  <c r="H27" i="7" s="1"/>
  <c r="AH5" i="6"/>
  <c r="AH12" i="6"/>
  <c r="AH13" i="6" s="1"/>
  <c r="I6" i="7"/>
  <c r="I25" i="7" s="1"/>
  <c r="E7" i="7"/>
  <c r="E26" i="7" s="1"/>
  <c r="AE9" i="6"/>
  <c r="AF8" i="6"/>
  <c r="F18" i="7" s="1"/>
  <c r="F27" i="7" s="1"/>
  <c r="AF5" i="6"/>
  <c r="AF12" i="6"/>
  <c r="AF13" i="6" s="1"/>
  <c r="G6" i="7"/>
  <c r="G25" i="7" s="1"/>
  <c r="H6" i="7"/>
  <c r="H25" i="7" s="1"/>
  <c r="AG12" i="6"/>
  <c r="AG13" i="6" s="1"/>
  <c r="D7" i="9" l="1"/>
  <c r="E34" i="7"/>
  <c r="D10" i="9" s="1"/>
  <c r="AP13" i="6"/>
  <c r="AP14" i="6" s="1"/>
  <c r="AN12" i="6"/>
  <c r="AN13" i="6" s="1"/>
  <c r="AN14" i="6" s="1"/>
  <c r="AO12" i="6"/>
  <c r="AO13" i="6" s="1"/>
  <c r="AO14" i="6" s="1"/>
  <c r="I12" i="7"/>
  <c r="I31" i="7" s="1"/>
  <c r="I46" i="7" s="1"/>
  <c r="AM12" i="6"/>
  <c r="AM13" i="6" s="1"/>
  <c r="AM14" i="6" s="1"/>
  <c r="AM15" i="6" s="1"/>
  <c r="E15" i="7" s="1"/>
  <c r="G12" i="7"/>
  <c r="G31" i="7" s="1"/>
  <c r="L7" i="9" s="1"/>
  <c r="AM9" i="6"/>
  <c r="AN8" i="6" s="1"/>
  <c r="F19" i="7" s="1"/>
  <c r="F33" i="7" s="1"/>
  <c r="F48" i="7" s="1"/>
  <c r="K2" i="9"/>
  <c r="G42" i="7"/>
  <c r="AF14" i="6"/>
  <c r="F7" i="7"/>
  <c r="F26" i="7" s="1"/>
  <c r="F28" i="7" s="1"/>
  <c r="AF9" i="6"/>
  <c r="AG9" i="6" s="1"/>
  <c r="AH9" i="6" s="1"/>
  <c r="AI9" i="6" s="1"/>
  <c r="C3" i="9"/>
  <c r="E43" i="7"/>
  <c r="H44" i="7"/>
  <c r="O4" i="9"/>
  <c r="K4" i="9"/>
  <c r="G44" i="7"/>
  <c r="P7" i="9"/>
  <c r="H46" i="7"/>
  <c r="F13" i="7"/>
  <c r="F32" i="7" s="1"/>
  <c r="F42" i="7"/>
  <c r="G2" i="9"/>
  <c r="K25" i="7"/>
  <c r="E130" i="8" s="1"/>
  <c r="S4" i="9"/>
  <c r="I44" i="7"/>
  <c r="H42" i="7"/>
  <c r="O2" i="9"/>
  <c r="H13" i="7"/>
  <c r="H32" i="7" s="1"/>
  <c r="F46" i="7"/>
  <c r="H7" i="9"/>
  <c r="K27" i="7"/>
  <c r="G4" i="9"/>
  <c r="F44" i="7"/>
  <c r="AE15" i="6"/>
  <c r="E9" i="7" s="1"/>
  <c r="E8" i="7"/>
  <c r="S2" i="9"/>
  <c r="I42" i="7"/>
  <c r="I13" i="7"/>
  <c r="I32" i="7" s="1"/>
  <c r="AQ15" i="6"/>
  <c r="I15" i="7" s="1"/>
  <c r="AH14" i="6"/>
  <c r="H7" i="7"/>
  <c r="H26" i="7" s="1"/>
  <c r="H28" i="7" s="1"/>
  <c r="G7" i="7"/>
  <c r="G26" i="7" s="1"/>
  <c r="AG14" i="6"/>
  <c r="G13" i="7"/>
  <c r="G32" i="7" s="1"/>
  <c r="E28" i="7"/>
  <c r="I7" i="7"/>
  <c r="I26" i="7" s="1"/>
  <c r="I28" i="7" s="1"/>
  <c r="AI15" i="6"/>
  <c r="I9" i="7" s="1"/>
  <c r="E47" i="7"/>
  <c r="E50" i="7" s="1"/>
  <c r="D8" i="9"/>
  <c r="T7" i="9" l="1"/>
  <c r="K31" i="7"/>
  <c r="E132" i="8" s="1"/>
  <c r="G46" i="7"/>
  <c r="F34" i="7"/>
  <c r="H10" i="9" s="1"/>
  <c r="H9" i="9"/>
  <c r="I13" i="9" s="1"/>
  <c r="AN9" i="6"/>
  <c r="E14" i="7"/>
  <c r="K44" i="7"/>
  <c r="K42" i="7"/>
  <c r="E36" i="7"/>
  <c r="F14" i="9" s="1"/>
  <c r="E12" i="9" s="1"/>
  <c r="C5" i="9"/>
  <c r="G14" i="7"/>
  <c r="AO15" i="6"/>
  <c r="G15" i="7" s="1"/>
  <c r="K3" i="9"/>
  <c r="G43" i="7"/>
  <c r="H8" i="7"/>
  <c r="AH15" i="6"/>
  <c r="H9" i="7" s="1"/>
  <c r="I47" i="7"/>
  <c r="T8" i="9"/>
  <c r="S5" i="9"/>
  <c r="P8" i="9"/>
  <c r="H47" i="7"/>
  <c r="O5" i="9"/>
  <c r="G5" i="9"/>
  <c r="F14" i="7"/>
  <c r="AN15" i="6"/>
  <c r="F15" i="7" s="1"/>
  <c r="F8" i="7"/>
  <c r="AF15" i="6"/>
  <c r="F9" i="7" s="1"/>
  <c r="K32" i="7"/>
  <c r="S3" i="9"/>
  <c r="I43" i="7"/>
  <c r="G47" i="7"/>
  <c r="L8" i="9"/>
  <c r="AG15" i="6"/>
  <c r="G9" i="7" s="1"/>
  <c r="G8" i="7"/>
  <c r="O3" i="9"/>
  <c r="H43" i="7"/>
  <c r="H14" i="7"/>
  <c r="AP15" i="6"/>
  <c r="H15" i="7" s="1"/>
  <c r="H8" i="9"/>
  <c r="F47" i="7"/>
  <c r="F50" i="7" s="1"/>
  <c r="K26" i="7"/>
  <c r="E131" i="8" s="1"/>
  <c r="G3" i="9"/>
  <c r="F43" i="7"/>
  <c r="G28" i="7"/>
  <c r="K46" i="7" l="1"/>
  <c r="AO8" i="6"/>
  <c r="G19" i="7" s="1"/>
  <c r="G33" i="7" s="1"/>
  <c r="F36" i="7"/>
  <c r="J14" i="9" s="1"/>
  <c r="I12" i="9" s="1"/>
  <c r="K47" i="7"/>
  <c r="K43" i="7"/>
  <c r="K5" i="9"/>
  <c r="E52" i="7"/>
  <c r="K28" i="7"/>
  <c r="L9" i="9" l="1"/>
  <c r="M13" i="9" s="1"/>
  <c r="G48" i="7"/>
  <c r="G50" i="7" s="1"/>
  <c r="G34" i="7"/>
  <c r="AO9" i="6"/>
  <c r="F52" i="7"/>
  <c r="AP8" i="6" l="1"/>
  <c r="H19" i="7" s="1"/>
  <c r="H33" i="7" s="1"/>
  <c r="G36" i="7"/>
  <c r="N14" i="9" s="1"/>
  <c r="M12" i="9" s="1"/>
  <c r="L10" i="9"/>
  <c r="P9" i="9" l="1"/>
  <c r="Q13" i="9" s="1"/>
  <c r="H48" i="7"/>
  <c r="H50" i="7" s="1"/>
  <c r="H34" i="7"/>
  <c r="AP9" i="6"/>
  <c r="G52" i="7"/>
  <c r="AQ8" i="6" l="1"/>
  <c r="I19" i="7" s="1"/>
  <c r="I33" i="7" s="1"/>
  <c r="P10" i="9"/>
  <c r="H36" i="7"/>
  <c r="R14" i="9" s="1"/>
  <c r="Q12" i="9" s="1"/>
  <c r="T9" i="9" l="1"/>
  <c r="U13" i="9" s="1"/>
  <c r="I48" i="7"/>
  <c r="I50" i="7" s="1"/>
  <c r="I34" i="7"/>
  <c r="K33" i="7"/>
  <c r="E133" i="8" s="1"/>
  <c r="AQ9" i="6"/>
  <c r="H52" i="7"/>
  <c r="K50" i="7" l="1"/>
  <c r="K48" i="7"/>
  <c r="T10" i="9"/>
  <c r="I36" i="7"/>
  <c r="V14" i="9" s="1"/>
  <c r="U12" i="9" s="1"/>
  <c r="K34" i="7"/>
  <c r="I52" i="7" l="1"/>
</calcChain>
</file>

<file path=xl/comments1.xml><?xml version="1.0" encoding="utf-8"?>
<comments xmlns="http://schemas.openxmlformats.org/spreadsheetml/2006/main">
  <authors>
    <author>DURANDEAU Sophie</author>
    <author>RM</author>
  </authors>
  <commentList>
    <comment ref="D12" authorId="0">
      <text>
        <r>
          <rPr>
            <b/>
            <sz val="9"/>
            <color indexed="81"/>
            <rFont val="Tahoma"/>
            <charset val="1"/>
          </rPr>
          <t>DURANDEAU Sophie:</t>
        </r>
        <r>
          <rPr>
            <sz val="9"/>
            <color indexed="81"/>
            <rFont val="Tahoma"/>
            <charset val="1"/>
          </rPr>
          <t xml:space="preserve">
% Surface PP non traitées / SAU</t>
        </r>
      </text>
    </comment>
    <comment ref="L12" authorId="1">
      <text>
        <r>
          <rPr>
            <sz val="10"/>
            <rFont val="Arial"/>
            <family val="2"/>
          </rPr>
          <t>La modification de la pondération d’un sous-domaine modifie automatiquement la pondération de l’autre sous-domaine</t>
        </r>
      </text>
    </comment>
    <comment ref="D22" authorId="0">
      <text>
        <r>
          <rPr>
            <b/>
            <sz val="9"/>
            <color indexed="81"/>
            <rFont val="Tahoma"/>
            <charset val="1"/>
          </rPr>
          <t>DURANDEAU Sophie:</t>
        </r>
        <r>
          <rPr>
            <sz val="9"/>
            <color indexed="81"/>
            <rFont val="Tahoma"/>
            <charset val="1"/>
          </rPr>
          <t xml:space="preserve">
% Surface en PP recevant moins de 90 uN minéral / Surface en PP</t>
        </r>
      </text>
    </comment>
    <comment ref="N34" authorId="1">
      <text>
        <r>
          <rPr>
            <sz val="10"/>
            <rFont val="Arial"/>
            <family val="2"/>
          </rPr>
          <t>La somme des pondérations doit être égale à 1 au sein d’un sous-domaine ou d’un domaine. Cette cellule vérifie que la somme des pondérations est bien égale à 1.</t>
        </r>
      </text>
    </comment>
  </commentList>
</comments>
</file>

<file path=xl/comments2.xml><?xml version="1.0" encoding="utf-8"?>
<comments xmlns="http://schemas.openxmlformats.org/spreadsheetml/2006/main">
  <authors>
    <author>DURANDEAU Sophie</author>
    <author>RM</author>
  </authors>
  <commentList>
    <comment ref="D6" authorId="0">
      <text>
        <r>
          <rPr>
            <b/>
            <sz val="9"/>
            <color indexed="81"/>
            <rFont val="Tahoma"/>
            <charset val="1"/>
          </rPr>
          <t>DURANDEAU Sophie:
Hypothèse du bonus collectif non atteint 
= 90 % des valeurs guides</t>
        </r>
      </text>
    </comment>
    <comment ref="D7" authorId="0">
      <text>
        <r>
          <rPr>
            <b/>
            <sz val="9"/>
            <color indexed="81"/>
            <rFont val="Tahoma"/>
            <charset val="1"/>
          </rPr>
          <t>DURANDEAU Sophie:</t>
        </r>
        <r>
          <rPr>
            <sz val="9"/>
            <color indexed="81"/>
            <rFont val="Tahoma"/>
            <charset val="1"/>
          </rPr>
          <t xml:space="preserve">
Hypothèse du bonus collectif non atteint 
= 90 % des valeurs guides</t>
        </r>
      </text>
    </comment>
    <comment ref="D11" authorId="1">
      <text>
        <r>
          <rPr>
            <sz val="10"/>
            <rFont val="Arial"/>
            <family val="2"/>
          </rPr>
          <t>La plafonnement de la surface est optionnel. Il peut répondre à des besoins de limitation de budget, ou d’orientation agricole (limitation de la pression foncière, limitation de l’agrandissement des exploitations avec leurs effets d’aubaine associés, ciblage sur des exploitations agricoles de taille moyenne)</t>
        </r>
      </text>
    </comment>
  </commentList>
</comments>
</file>

<file path=xl/comments3.xml><?xml version="1.0" encoding="utf-8"?>
<comments xmlns="http://schemas.openxmlformats.org/spreadsheetml/2006/main">
  <authors>
    <author>RM</author>
    <author>DURANDEAU Sophie</author>
  </authors>
  <commentList>
    <comment ref="P1" authorId="0">
      <text>
        <r>
          <rPr>
            <sz val="10"/>
            <rFont val="Arial"/>
            <family val="2"/>
          </rPr>
          <t>A ne remplir que s’il est souhaité de personnaliser la transformation de l’indicateur en note (Transformation de la valeur en note : linéaire  = 0). Le cas contraire, le calcul est effectué automatiquement dans les colonnes suivantes (champ « Note finale »).</t>
        </r>
      </text>
    </comment>
    <comment ref="AC3" authorId="0">
      <text>
        <r>
          <rPr>
            <sz val="10"/>
            <rFont val="Arial"/>
            <family val="2"/>
          </rPr>
          <t>Le maintien est défini comme la partie de la note moyenne qui a été maintenue au cours du temps.
La composante maintien est égale au minimum entre la note moyenne de l’année précédente et l’année en cours.</t>
        </r>
      </text>
    </comment>
    <comment ref="AC5" authorId="0">
      <text>
        <r>
          <rPr>
            <sz val="10"/>
            <rFont val="Arial"/>
            <family val="2"/>
          </rPr>
          <t>La création correspond à la partie de la note moyenne qui a augmenté au cours du temps entre l’année précédente et l’année en cours.</t>
        </r>
      </text>
    </comment>
    <comment ref="AC7" authorId="0">
      <text>
        <r>
          <rPr>
            <sz val="10"/>
            <rFont val="Arial"/>
            <family val="2"/>
          </rPr>
          <t>Il faut distinguer la valeur de l’effet cliquet qui est utile au calcul de la déduction financière et l’origine de l’effet cliquet, qui correspond à une réévaluation a posteriori de la performance environnementale. Cette dernière permet simplement de constater quelle est la cause de l’application de l’effet cliquet (quelle année est remise en cause ? A la conséquence de quelle régression?)</t>
        </r>
      </text>
    </comment>
    <comment ref="D12" authorId="1">
      <text>
        <r>
          <rPr>
            <b/>
            <sz val="9"/>
            <color indexed="81"/>
            <rFont val="Tahoma"/>
            <charset val="1"/>
          </rPr>
          <t>DURANDEAU Sophie:</t>
        </r>
        <r>
          <rPr>
            <sz val="9"/>
            <color indexed="81"/>
            <rFont val="Tahoma"/>
            <charset val="1"/>
          </rPr>
          <t xml:space="preserve">
% Surface PP non traitées / SAU</t>
        </r>
      </text>
    </comment>
    <comment ref="D22" authorId="1">
      <text>
        <r>
          <rPr>
            <b/>
            <sz val="9"/>
            <color indexed="81"/>
            <rFont val="Tahoma"/>
            <charset val="1"/>
          </rPr>
          <t>DURANDEAU Sophie:</t>
        </r>
        <r>
          <rPr>
            <sz val="9"/>
            <color indexed="81"/>
            <rFont val="Tahoma"/>
            <charset val="1"/>
          </rPr>
          <t xml:space="preserve">
% Surface en PP recevant moins de 90 uN minéral / Surface en PP</t>
        </r>
      </text>
    </comment>
  </commentList>
</comments>
</file>

<file path=xl/comments4.xml><?xml version="1.0" encoding="utf-8"?>
<comments xmlns="http://schemas.openxmlformats.org/spreadsheetml/2006/main">
  <authors>
    <author>RM</author>
  </authors>
  <commentList>
    <comment ref="C9" authorId="0">
      <text>
        <r>
          <rPr>
            <sz val="10"/>
            <rFont val="Arial"/>
            <family val="2"/>
          </rPr>
          <t>Cette donnée n’est utile qu’à déterminer l’origine de l’effet cliquet. Elle ne permet pas de savoir directement quelle est la déduction financière à apporter</t>
        </r>
      </text>
    </comment>
    <comment ref="E17" authorId="0">
      <text>
        <r>
          <rPr>
            <sz val="10"/>
            <rFont val="Arial"/>
            <family val="2"/>
          </rPr>
          <t>Ces valeurs permettent de savoir quelle est la déduction financière à apporter lorsqu’une régression est constatée</t>
        </r>
      </text>
    </comment>
    <comment ref="L28" authorId="0">
      <text>
        <r>
          <rPr>
            <sz val="10"/>
            <rFont val="Arial"/>
            <family val="2"/>
          </rPr>
          <t>Ce plafond est imposé par les lignes directrices agricoles et forestières de la Commission européenne. Il s’applique au domaine entier de gestion des structures paysagères</t>
        </r>
      </text>
    </comment>
  </commentList>
</comments>
</file>

<file path=xl/sharedStrings.xml><?xml version="1.0" encoding="utf-8"?>
<sst xmlns="http://schemas.openxmlformats.org/spreadsheetml/2006/main" count="335" uniqueCount="188">
  <si>
    <t>Règles de bonnes pratiques pour ne pas corrompre le fichier</t>
  </si>
  <si>
    <t>Code couleur : toute cellule de couleur jaune clair est modifiable. Cela signifie que les données d’entrées sont à saisir dans des cellules de couleur jaune clair.</t>
  </si>
  <si>
    <t>- Attention à l'utilisation des fonctions "couper" et "coller", qui peuvent modifier le formatage, les formules et les listes déroulantes des cellules ;</t>
  </si>
  <si>
    <r>
      <rPr>
        <i/>
        <sz val="12"/>
        <rFont val="Arial"/>
        <family val="2"/>
      </rPr>
      <t xml:space="preserve">- S'il y a besoin d'utiliser ces fonctions, merci de ne coller </t>
    </r>
    <r>
      <rPr>
        <i/>
        <u/>
        <sz val="12"/>
        <rFont val="Arial"/>
        <family val="2"/>
      </rPr>
      <t>que les valeurs</t>
    </r>
    <r>
      <rPr>
        <i/>
        <sz val="12"/>
        <rFont val="Arial"/>
        <family val="2"/>
      </rPr>
      <t xml:space="preserve"> et non le formatage en utilisant la fonction "collage spécial" </t>
    </r>
    <r>
      <rPr>
        <b/>
        <i/>
        <sz val="12"/>
        <rFont val="Arial"/>
        <family val="2"/>
      </rPr>
      <t>(</t>
    </r>
    <r>
      <rPr>
        <i/>
        <sz val="12"/>
        <rFont val="Arial"/>
        <family val="2"/>
      </rPr>
      <t>raccourci clavier : MAJ+CTRL+V</t>
    </r>
    <r>
      <rPr>
        <b/>
        <i/>
        <sz val="12"/>
        <rFont val="Arial"/>
        <family val="2"/>
      </rPr>
      <t>)</t>
    </r>
    <r>
      <rPr>
        <i/>
        <sz val="12"/>
        <rFont val="Arial"/>
        <family val="2"/>
      </rPr>
      <t xml:space="preserve"> ;</t>
    </r>
  </si>
  <si>
    <t>Merci pour votre compréhension et bonnes simulations !</t>
  </si>
  <si>
    <t>Onglet</t>
  </si>
  <si>
    <t>Étapes d’utilisation du fichier</t>
  </si>
  <si>
    <t>Paramétrage simulation</t>
  </si>
  <si>
    <t>1)  Paramétrer la simulation</t>
  </si>
  <si>
    <t>Au préalable, deux types d’informations sont à renseigner :</t>
  </si>
  <si>
    <t>La surface agricole sur laquelle fonder le montant d’aide, en hectares : surface de la simulation, surface plafond (si besoin)</t>
  </si>
  <si>
    <t>Cet espace peut être utilisé pour entrer des informations diverses (linéaire de haies pour effectuer les calculs intermédiaires…)</t>
  </si>
  <si>
    <t>Catalogue</t>
  </si>
  <si>
    <t>2) Consulter et compléter le catalogue d’indicateurs</t>
  </si>
  <si>
    <t>--&gt; Si tous les indicateurs nécessaires à la simulation sont dans le catalogue, passer à l'étape suivante.</t>
  </si>
  <si>
    <t>--&gt; Si un indicateur à utiliser dans la simulation n’apparaît pas dans le catalogue, il faut l'ajouter en suivant ces étapes :</t>
  </si>
  <si>
    <r>
      <rPr>
        <sz val="10"/>
        <rFont val="Arial"/>
        <family val="2"/>
      </rPr>
      <t>1) Saisir l’</t>
    </r>
    <r>
      <rPr>
        <b/>
        <sz val="10"/>
        <rFont val="Arial"/>
        <family val="2"/>
      </rPr>
      <t>intitulé</t>
    </r>
    <r>
      <rPr>
        <sz val="10"/>
        <rFont val="Arial"/>
        <family val="2"/>
      </rPr>
      <t xml:space="preserve"> de l’indicateur à la suite des autres ;</t>
    </r>
  </si>
  <si>
    <r>
      <rPr>
        <sz val="10"/>
        <rFont val="Arial"/>
        <family val="2"/>
      </rPr>
      <t xml:space="preserve">2) Choisir le </t>
    </r>
    <r>
      <rPr>
        <b/>
        <sz val="10"/>
        <rFont val="Arial"/>
        <family val="2"/>
      </rPr>
      <t>domaine</t>
    </r>
    <r>
      <rPr>
        <sz val="10"/>
        <rFont val="Arial"/>
        <family val="2"/>
      </rPr>
      <t xml:space="preserve"> associé à l’indicateur dans la liste déroulante (obligatoire) ;</t>
    </r>
  </si>
  <si>
    <t>3) Choisir le sous-domaine le cas-échéant (optionnel).</t>
  </si>
  <si>
    <t>4) A titre indicatif, l’unité de l’indicateur peut être renseignée. Cette information n’est pas utilisée pour les calculs (optionnel).</t>
  </si>
  <si>
    <t>5) Une valeur d’alerte à respecter pour la borne inférieure peut être saisie (optionnel). Cette option permet de s’assurer qu’un indicateur respecte l’additionnalité du dispositif (aller au-delà des exigences réglementaires et des aides publiques existantes).</t>
  </si>
  <si>
    <t>--&gt; Validité de la saisie :</t>
  </si>
  <si>
    <t>Si toutes les valeurs de la première colonne affichent « VRAI » alors les indicateurs ont été correctement saisis.</t>
  </si>
  <si>
    <t>Sinon, il y a un oubli de choix de domaine ou sous-domaine dans un indicateur.</t>
  </si>
  <si>
    <t>Choix des indicateurs</t>
  </si>
  <si>
    <t>3) Choisir les indicateurs à utiliser dans le calcul : construction du système d’indicateurs</t>
  </si>
  <si>
    <t xml:space="preserve">--&gt; Le choix des indicateurs se fait par une liste déroulante en cliquant dans une cellule de la colonne « Intitulé ». Les indicateurs proposés dans cette liste déroulante sont issus du catalogue. </t>
  </si>
  <si>
    <t>--&gt; Les autres colonnes se remplissent automatiquement.</t>
  </si>
  <si>
    <t>Remarques :</t>
  </si>
  <si>
    <t>*L’ordre de choix des indicateurs n’a pas d’importance.</t>
  </si>
  <si>
    <t>*Aucune ligne vide intermédiaire ne doit être laissée entre les indicateurs, sans quoi les calculs ne s’effectuent pas correctement.</t>
  </si>
  <si>
    <t>Paramétrage</t>
  </si>
  <si>
    <t>4) Paramétrer les indicateurs</t>
  </si>
  <si>
    <t>Champs obligatoires</t>
  </si>
  <si>
    <t>« Transformation de la valeur en note : linéaire ? » : saisir 1 pour un calcul de la note selon une évolution linéaire entre les deux valeurs bornes, équivalent à une règle de trois (par défaut). Saisir 0 si le calcul de la note se fait de manière personnalisée (recours à une fonction personnalisée qui n’est pas une règle de trois). Dans ce dernier cas, l’utilisateur devra renseigner manuellement les notes des indicateurs dans l’étape « Simulation ».</t>
  </si>
  <si>
    <t>« Borne inférieure » : saisir la valeur seuil inférieure en respectant la valeur minimale d’alerte ;</t>
  </si>
  <si>
    <t>« Borne supérieure » : saisir la valeur seuil supérieure ;</t>
  </si>
  <si>
    <t>Pondérations (optionnel)</t>
  </si>
  <si>
    <t>Il est possible de modifier 2 types de pondérations :</t>
  </si>
  <si>
    <t>- La pondération des sous-domaines, en ce qui concerne le domaine de gestion des systèmes de production agricole, dans la colonne "Pondération sous-domaines" ;</t>
  </si>
  <si>
    <t>- La pondération des indicateurs individuels au sein de leurs sous-domaines dans la colonne "Pondération indicateur effective".</t>
  </si>
  <si>
    <t>--&gt; Une cellule indique si les pondérations effectives sont valides (somme = 1).</t>
  </si>
  <si>
    <t>Simulation</t>
  </si>
  <si>
    <t>5) Saisir les valeurs des indicateurs</t>
  </si>
  <si>
    <t>--&gt; Pour chaque indicateur, saisir annuellement le résultat de l'indicateur dans les premières colonnes. L'instant t0 correspond à la signature du contrat, l'instant t1 à l'instant après 1 an de contrat, etc., jusqu'à l'instant t5 correspondant à 5 ans de contrat.</t>
  </si>
  <si>
    <r>
      <rPr>
        <sz val="10"/>
        <rFont val="Arial"/>
        <family val="2"/>
      </rPr>
      <t xml:space="preserve">--&gt; Pour les indicateurs où une </t>
    </r>
    <r>
      <rPr>
        <b/>
        <sz val="10"/>
        <rFont val="Arial"/>
        <family val="2"/>
      </rPr>
      <t>note personnalisée</t>
    </r>
    <r>
      <rPr>
        <sz val="10"/>
        <rFont val="Arial"/>
        <family val="2"/>
      </rPr>
      <t xml:space="preserve"> est à calculer (Normalisation linéaire = 0) il faut saisir manuellement les notes des indicateurs dans les champs correspondants (Note personnalisée). Une feuille de calcul supplémentaire peut être créée pour effectuer ces calculs.</t>
    </r>
  </si>
  <si>
    <t>Fonctionnement :</t>
  </si>
  <si>
    <t>La feuille calcule ensuite les composantes maintien et création pour chaque domaine. L’effet cliquet est également calculé.</t>
  </si>
  <si>
    <t>Remarque :</t>
  </si>
  <si>
    <t>*Le calcul n'est valide qu'à partir de deux années consécutives saisies. En effet, le maintien n'est valable que si l'indicateur a perduré entre deux états et la création n'est calculable que par une comparaison entre deux états. Il est possible de renseigner jusqu'à 6 états différents, correspondant à 5 années de contrat.</t>
  </si>
  <si>
    <t>Résultats</t>
  </si>
  <si>
    <t>6) Visualiser les résultats</t>
  </si>
  <si>
    <t>Résultats graphiques</t>
  </si>
  <si>
    <t>--&gt; L'onglet "Résultats" fait la synthèse des notes et des montants d'aide calculés.</t>
  </si>
  <si>
    <t>--&gt; L'onglet "Résultats graphiques" permet de visualiser les composantes de maintien et de création obtenues dans chaque domaine et par année. Les montants d'aides unitaires sont également visualisables.</t>
  </si>
  <si>
    <t>Paramètres globaux de la simulation</t>
  </si>
  <si>
    <t>Valeurs guides de rémunération €/ha</t>
  </si>
  <si>
    <t>Gestion des structures paysagères</t>
  </si>
  <si>
    <t>Gestion des systèmes de production agricole</t>
  </si>
  <si>
    <t>Entretien-maintien</t>
  </si>
  <si>
    <t>Création-transition</t>
  </si>
  <si>
    <t>Surfaces</t>
  </si>
  <si>
    <t>Surface de l’exploitation</t>
  </si>
  <si>
    <t>Surface plafond d’aide</t>
  </si>
  <si>
    <t>Surface aidée</t>
  </si>
  <si>
    <t>Données brutes</t>
  </si>
  <si>
    <t>Pour aller plus loin dans l’utilisation de la feuille de calcul et prévoir les calculs préalables à la détermination de la valeur des indicateurs</t>
  </si>
  <si>
    <t>Linéaire de haies</t>
  </si>
  <si>
    <t>Surface de prairies permanentes</t>
  </si>
  <si>
    <t>…</t>
  </si>
  <si>
    <t>Validité indicateur</t>
  </si>
  <si>
    <t>id_catalogue</t>
  </si>
  <si>
    <t>Intitulé</t>
  </si>
  <si>
    <t>Domaine</t>
  </si>
  <si>
    <t>Sous-domaine</t>
  </si>
  <si>
    <t>Unité</t>
  </si>
  <si>
    <t>Valeur d’alerte à respecter pour la borne inférieure (optionnel)</t>
  </si>
  <si>
    <t>Liste domaines</t>
  </si>
  <si>
    <t>Liste sous-domaines</t>
  </si>
  <si>
    <t>% IAE au sein de la SAU gérés durablement</t>
  </si>
  <si>
    <t>%</t>
  </si>
  <si>
    <t>Gestion des couverts végétaux</t>
  </si>
  <si>
    <t>Nombre de milieux présents sur l’exploitation</t>
  </si>
  <si>
    <t>Gestion des ressources de l’agroécosystème</t>
  </si>
  <si>
    <t>Morcellement parcellaire</t>
  </si>
  <si>
    <t>ha</t>
  </si>
  <si>
    <t>% prairies permanentes dans la SAU</t>
  </si>
  <si>
    <t>Longueur moyenne des rotations sur l’exploitation</t>
  </si>
  <si>
    <t>ans</t>
  </si>
  <si>
    <t>% des terres arables de l’exploitation engagé dans une rotation</t>
  </si>
  <si>
    <t>% de légumineuses ne recevant pas de produits phytopharmaceutiques au sein de la surface cultivée</t>
  </si>
  <si>
    <t>% de couverture des sols</t>
  </si>
  <si>
    <t>Ratio N orga/(N minéral)</t>
  </si>
  <si>
    <r>
      <rPr>
        <sz val="9"/>
        <color rgb="FF000000"/>
        <rFont val="Arial"/>
        <family val="2"/>
      </rPr>
      <t>Quantité moyenne d’azote minéral</t>
    </r>
    <r>
      <rPr>
        <b/>
        <sz val="9"/>
        <color rgb="FF000000"/>
        <rFont val="Arial"/>
        <family val="2"/>
      </rPr>
      <t xml:space="preserve"> </t>
    </r>
    <r>
      <rPr>
        <sz val="9"/>
        <color rgb="FF000000"/>
        <rFont val="Arial"/>
        <family val="2"/>
      </rPr>
      <t>par hectare</t>
    </r>
  </si>
  <si>
    <t>kgN/ha</t>
  </si>
  <si>
    <t>% SAU non irriguée</t>
  </si>
  <si>
    <t>Volume d’eau m3/ ha irrigué</t>
  </si>
  <si>
    <t>m3/ha</t>
  </si>
  <si>
    <t>TeqCO2/ha</t>
  </si>
  <si>
    <t>% SAU non traitée (herbicides)</t>
  </si>
  <si>
    <t>% SAU non traitée (hors herbicides)</t>
  </si>
  <si>
    <t>IFT herbicides (hors prairies)</t>
  </si>
  <si>
    <t>IFT insecticides (hors prairies)</t>
  </si>
  <si>
    <t>Code_domaine</t>
  </si>
  <si>
    <t>id</t>
  </si>
  <si>
    <t>Indicateurs choisis</t>
  </si>
  <si>
    <t>Transformation de la valeur en note : linéaire ?</t>
  </si>
  <si>
    <t>Borne inférieure minimale</t>
  </si>
  <si>
    <t>Borne inférieure</t>
  </si>
  <si>
    <t>Borne supérieure</t>
  </si>
  <si>
    <t>Pondération sous-domaine</t>
  </si>
  <si>
    <t>Pondération indicateur par défaut</t>
  </si>
  <si>
    <t>Pondération indicateur effective</t>
  </si>
  <si>
    <t>/</t>
  </si>
  <si>
    <t>Validité des pondérations effectives</t>
  </si>
  <si>
    <t>Borne inf</t>
  </si>
  <si>
    <t>Borne sup</t>
  </si>
  <si>
    <t>Indicateur à t0 (état initial)</t>
  </si>
  <si>
    <t>Indicateur à t1</t>
  </si>
  <si>
    <t>Indicateur à t2</t>
  </si>
  <si>
    <t>Indicateur à t3</t>
  </si>
  <si>
    <t>Indicateur à t4</t>
  </si>
  <si>
    <t>Indicateur à t5</t>
  </si>
  <si>
    <t>Note personnalisée t0</t>
  </si>
  <si>
    <t>Note personnalisée t1</t>
  </si>
  <si>
    <t>Note personnalisée t2</t>
  </si>
  <si>
    <t>Note personnalisée t3</t>
  </si>
  <si>
    <t>Note personnalisée t4</t>
  </si>
  <si>
    <t>Note personnalisée t5</t>
  </si>
  <si>
    <t>Note finale t0</t>
  </si>
  <si>
    <t>Note finale t1</t>
  </si>
  <si>
    <t>Note finale t2</t>
  </si>
  <si>
    <t>Note finale t3</t>
  </si>
  <si>
    <t>Note finale t4</t>
  </si>
  <si>
    <t>Note finale t5</t>
  </si>
  <si>
    <t>Année 0</t>
  </si>
  <si>
    <t>Année 1</t>
  </si>
  <si>
    <t>Année 2</t>
  </si>
  <si>
    <t>Année 3</t>
  </si>
  <si>
    <t>Année 4</t>
  </si>
  <si>
    <t>Année 5</t>
  </si>
  <si>
    <t>Note moyenne</t>
  </si>
  <si>
    <t>Composante maintien</t>
  </si>
  <si>
    <t>Variations</t>
  </si>
  <si>
    <t>Composante création</t>
  </si>
  <si>
    <t>Effet cliquet : déduction annuelle</t>
  </si>
  <si>
    <t>Déduction annuelle effet cliquet</t>
  </si>
  <si>
    <t>Création cumulée depuis l’année 1, corrigée par l’effet cliquet</t>
  </si>
  <si>
    <t>Origine de l’effet cliquet</t>
  </si>
  <si>
    <t>Maintien minimum des années suivantes</t>
  </si>
  <si>
    <t>Composante création maximum possible</t>
  </si>
  <si>
    <t>Effet cliquet</t>
  </si>
  <si>
    <t>Composante création non remise en cause</t>
  </si>
  <si>
    <t>Performance environnementale : notes et composantes maintien/création</t>
  </si>
  <si>
    <t>Composante entretien-maintien</t>
  </si>
  <si>
    <t>Composante création-transition</t>
  </si>
  <si>
    <t>dont effet cliquet total</t>
  </si>
  <si>
    <t>Composante création-transition non remise en cause</t>
  </si>
  <si>
    <t>Montants d’aide unitaires</t>
  </si>
  <si>
    <t>Total</t>
  </si>
  <si>
    <t>Rémunération unitaire entretien-maintien</t>
  </si>
  <si>
    <t>Rémunération unitaire création-transition</t>
  </si>
  <si>
    <t>Plafond</t>
  </si>
  <si>
    <t>Sous-total</t>
  </si>
  <si>
    <t>Montants d’aide totaux</t>
  </si>
  <si>
    <t>Rémunération entretien-maintien</t>
  </si>
  <si>
    <t>Rémunération création-transition</t>
  </si>
  <si>
    <t>Cumulé</t>
  </si>
  <si>
    <t>Evolution annuelle de la performance environnementale</t>
  </si>
  <si>
    <t>Evolution annuelle du montant d’aide</t>
  </si>
  <si>
    <t>Répartition des composantes maintien et création sur la durée du contrat</t>
  </si>
  <si>
    <t>Composante maintien gestion des structures paysagères</t>
  </si>
  <si>
    <t>Composante création gestion des structures paysagères</t>
  </si>
  <si>
    <t>Composante maintien gestion des systèmes de production</t>
  </si>
  <si>
    <t>Composante création gestion des systèmes de production</t>
  </si>
  <si>
    <t>Rémunération unitaire entretien-maintien domaine 1</t>
  </si>
  <si>
    <t>Rémunération unitaire création-transition domaine 1</t>
  </si>
  <si>
    <t>Déduction annuelle effet cliquet domaine 1</t>
  </si>
  <si>
    <t>Rémunération unitaire entretien-maintien domaine 2</t>
  </si>
  <si>
    <t>Rémunération unitaire création-transition domaine 2</t>
  </si>
  <si>
    <t>Déduction annuelle effet cliquet domaine 2</t>
  </si>
  <si>
    <t>Rémunération totale potentielle</t>
  </si>
  <si>
    <t>Effet cliquet total</t>
  </si>
  <si>
    <t>Rémunération totale réelle</t>
  </si>
  <si>
    <t>Composante entretien-maintien 1</t>
  </si>
  <si>
    <t>Composante création-transition 1</t>
  </si>
  <si>
    <t>Composante entretien-maintien 2</t>
  </si>
  <si>
    <t>Composante création-transition 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</si>
</sst>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quot; ha&quot;"/>
    <numFmt numFmtId="165" formatCode="&quot;VRAI&quot;;&quot;VRAI&quot;;&quot;FAUX&quot;"/>
    <numFmt numFmtId="166" formatCode="#,##0.00\ [$€/ha-40C];[Red]\-#,##0.00\ [$€/ha-40C]"/>
    <numFmt numFmtId="167" formatCode="#,##0.0&quot; €/ha&quot;"/>
    <numFmt numFmtId="168" formatCode="#,##0\ [$€/ha-40C];[Red]\-#,##0\ [$€/ha-40C]"/>
    <numFmt numFmtId="169" formatCode="#,##0.00\ [$€-40C];[Red]\-#,##0.00\ [$€-40C]"/>
    <numFmt numFmtId="170" formatCode="#,##0\ [$€-40C];[Red]\-#,##0\ [$€-40C]"/>
  </numFmts>
  <fonts count="29" x14ac:knownFonts="1">
    <font>
      <sz val="10"/>
      <name val="Arial"/>
      <family val="2"/>
    </font>
    <font>
      <b/>
      <sz val="24"/>
      <color rgb="FF000000"/>
      <name val="Arial"/>
      <family val="2"/>
    </font>
    <font>
      <sz val="18"/>
      <color rgb="FF000000"/>
      <name val="Arial"/>
      <family val="2"/>
    </font>
    <font>
      <sz val="12"/>
      <color rgb="FF000000"/>
      <name val="Arial"/>
      <family val="2"/>
    </font>
    <font>
      <sz val="10"/>
      <color rgb="FF333333"/>
      <name val="Arial"/>
      <family val="2"/>
    </font>
    <font>
      <i/>
      <sz val="10"/>
      <color rgb="FF808080"/>
      <name val="Arial"/>
      <family val="2"/>
    </font>
    <font>
      <u/>
      <sz val="10"/>
      <color rgb="FF0000EE"/>
      <name val="Arial"/>
      <family val="2"/>
    </font>
    <font>
      <sz val="10"/>
      <color rgb="FF006600"/>
      <name val="Arial"/>
      <family val="2"/>
    </font>
    <font>
      <sz val="10"/>
      <color rgb="FF996600"/>
      <name val="Arial"/>
      <family val="2"/>
    </font>
    <font>
      <sz val="10"/>
      <color rgb="FFCC0000"/>
      <name val="Arial"/>
      <family val="2"/>
    </font>
    <font>
      <b/>
      <sz val="10"/>
      <color rgb="FFFFFFFF"/>
      <name val="Arial"/>
      <family val="2"/>
    </font>
    <font>
      <b/>
      <sz val="10"/>
      <color rgb="FF000000"/>
      <name val="Arial"/>
      <family val="2"/>
    </font>
    <font>
      <sz val="10"/>
      <color rgb="FFFFFFFF"/>
      <name val="Arial"/>
      <family val="2"/>
    </font>
    <font>
      <b/>
      <sz val="10"/>
      <name val="Arial"/>
      <family val="2"/>
    </font>
    <font>
      <sz val="12"/>
      <name val="Arial"/>
      <family val="2"/>
    </font>
    <font>
      <b/>
      <sz val="14"/>
      <color rgb="FFC9211E"/>
      <name val="Arial"/>
      <family val="2"/>
    </font>
    <font>
      <b/>
      <i/>
      <sz val="12"/>
      <name val="Arial"/>
      <family val="2"/>
    </font>
    <font>
      <i/>
      <sz val="12"/>
      <name val="Arial"/>
      <family val="2"/>
    </font>
    <font>
      <i/>
      <u/>
      <sz val="12"/>
      <name val="Arial"/>
      <family val="2"/>
    </font>
    <font>
      <sz val="14"/>
      <name val="Arial"/>
      <family val="2"/>
    </font>
    <font>
      <u/>
      <sz val="10"/>
      <name val="Arial"/>
      <family val="2"/>
    </font>
    <font>
      <sz val="10"/>
      <color rgb="FF000000"/>
      <name val="Arial"/>
      <family val="2"/>
    </font>
    <font>
      <sz val="9"/>
      <color rgb="FF000000"/>
      <name val="Arial"/>
      <family val="2"/>
    </font>
    <font>
      <b/>
      <sz val="9"/>
      <color rgb="FF000000"/>
      <name val="Arial"/>
      <family val="2"/>
    </font>
    <font>
      <b/>
      <i/>
      <sz val="10"/>
      <name val="Arial"/>
      <family val="2"/>
    </font>
    <font>
      <i/>
      <sz val="10"/>
      <name val="Arial"/>
      <family val="2"/>
    </font>
    <font>
      <sz val="10"/>
      <name val="Arial"/>
      <family val="2"/>
    </font>
    <font>
      <sz val="9"/>
      <color indexed="81"/>
      <name val="Tahoma"/>
      <charset val="1"/>
    </font>
    <font>
      <b/>
      <sz val="9"/>
      <color indexed="81"/>
      <name val="Tahoma"/>
      <charset val="1"/>
    </font>
  </fonts>
  <fills count="16">
    <fill>
      <patternFill patternType="none"/>
    </fill>
    <fill>
      <patternFill patternType="gray125"/>
    </fill>
    <fill>
      <patternFill patternType="solid">
        <fgColor rgb="FFFFFFCC"/>
        <bgColor rgb="FFFFFFD7"/>
      </patternFill>
    </fill>
    <fill>
      <patternFill patternType="solid">
        <fgColor rgb="FFCCFFCC"/>
        <bgColor rgb="FFCCFFFF"/>
      </patternFill>
    </fill>
    <fill>
      <patternFill patternType="solid">
        <fgColor rgb="FFFFCCCC"/>
        <bgColor rgb="FFDDDDDD"/>
      </patternFill>
    </fill>
    <fill>
      <patternFill patternType="solid">
        <fgColor rgb="FFCC0000"/>
        <bgColor rgb="FFC9211E"/>
      </patternFill>
    </fill>
    <fill>
      <patternFill patternType="solid">
        <fgColor rgb="FF000000"/>
        <bgColor rgb="FF000080"/>
      </patternFill>
    </fill>
    <fill>
      <patternFill patternType="solid">
        <fgColor rgb="FF808080"/>
        <bgColor rgb="FF999999"/>
      </patternFill>
    </fill>
    <fill>
      <patternFill patternType="solid">
        <fgColor rgb="FFDDDDDD"/>
        <bgColor rgb="FFFFCCCC"/>
      </patternFill>
    </fill>
    <fill>
      <patternFill patternType="solid">
        <fgColor rgb="FFFFFFD7"/>
        <bgColor rgb="FFFFFFCC"/>
      </patternFill>
    </fill>
    <fill>
      <patternFill patternType="solid">
        <fgColor rgb="FFFFFF00"/>
        <bgColor rgb="FFFFD320"/>
      </patternFill>
    </fill>
    <fill>
      <patternFill patternType="solid">
        <fgColor rgb="FF800080"/>
        <bgColor rgb="FF800080"/>
      </patternFill>
    </fill>
    <fill>
      <patternFill patternType="solid">
        <fgColor rgb="FFFF8000"/>
        <bgColor rgb="FFFF420E"/>
      </patternFill>
    </fill>
    <fill>
      <patternFill patternType="solid">
        <fgColor rgb="FFFF0000"/>
        <bgColor rgb="FFCC0000"/>
      </patternFill>
    </fill>
    <fill>
      <patternFill patternType="solid">
        <fgColor rgb="FF2A6099"/>
        <bgColor rgb="FF004586"/>
      </patternFill>
    </fill>
    <fill>
      <patternFill patternType="solid">
        <fgColor rgb="FF999999"/>
        <bgColor rgb="FF808080"/>
      </patternFill>
    </fill>
  </fills>
  <borders count="20">
    <border>
      <left/>
      <right/>
      <top/>
      <bottom/>
      <diagonal/>
    </border>
    <border>
      <left style="thin">
        <color rgb="FF808080"/>
      </left>
      <right style="thin">
        <color rgb="FF808080"/>
      </right>
      <top style="thin">
        <color rgb="FF808080"/>
      </top>
      <bottom style="thin">
        <color rgb="FF808080"/>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5">
    <xf numFmtId="0" fontId="0" fillId="0" borderId="0"/>
    <xf numFmtId="0" fontId="1" fillId="0" borderId="0" applyBorder="0" applyAlignment="0" applyProtection="0"/>
    <xf numFmtId="0" fontId="2" fillId="0" borderId="0" applyBorder="0" applyAlignment="0" applyProtection="0"/>
    <xf numFmtId="0" fontId="3" fillId="0" borderId="0" applyBorder="0" applyAlignment="0" applyProtection="0"/>
    <xf numFmtId="0" fontId="26" fillId="0" borderId="0" applyFont="0" applyBorder="0" applyAlignment="0" applyProtection="0"/>
    <xf numFmtId="0" fontId="4" fillId="2" borderId="1" applyAlignment="0" applyProtection="0"/>
    <xf numFmtId="0" fontId="5" fillId="0" borderId="0" applyBorder="0" applyAlignment="0" applyProtection="0"/>
    <xf numFmtId="0" fontId="6" fillId="0" borderId="0" applyBorder="0" applyAlignment="0" applyProtection="0"/>
    <xf numFmtId="0" fontId="26" fillId="0" borderId="0" applyFont="0" applyBorder="0" applyAlignment="0" applyProtection="0"/>
    <xf numFmtId="0" fontId="7" fillId="3" borderId="0" applyBorder="0" applyAlignment="0" applyProtection="0"/>
    <xf numFmtId="0" fontId="8" fillId="2" borderId="0" applyBorder="0" applyAlignment="0" applyProtection="0"/>
    <xf numFmtId="0" fontId="9" fillId="4" borderId="0" applyBorder="0" applyAlignment="0" applyProtection="0"/>
    <xf numFmtId="0" fontId="9" fillId="0" borderId="0" applyBorder="0" applyAlignment="0" applyProtection="0"/>
    <xf numFmtId="0" fontId="10" fillId="5" borderId="0" applyBorder="0" applyAlignment="0" applyProtection="0"/>
    <xf numFmtId="0" fontId="11" fillId="0" borderId="0" applyBorder="0" applyAlignment="0" applyProtection="0"/>
    <xf numFmtId="0" fontId="12" fillId="6" borderId="0" applyBorder="0" applyAlignment="0" applyProtection="0"/>
    <xf numFmtId="0" fontId="12" fillId="7" borderId="0" applyBorder="0" applyAlignment="0" applyProtection="0"/>
    <xf numFmtId="0" fontId="11" fillId="8" borderId="0" applyBorder="0" applyAlignment="0" applyProtection="0"/>
    <xf numFmtId="0" fontId="26" fillId="0" borderId="0" applyFont="0" applyBorder="0" applyAlignment="0" applyProtection="0"/>
    <xf numFmtId="0" fontId="26" fillId="0" borderId="0" applyFont="0" applyBorder="0" applyAlignment="0" applyProtection="0"/>
    <xf numFmtId="0" fontId="26" fillId="0" borderId="0" applyFont="0" applyBorder="0" applyAlignment="0" applyProtection="0"/>
    <xf numFmtId="0" fontId="26" fillId="0" borderId="0" applyFont="0" applyBorder="0" applyProtection="0">
      <alignment horizontal="left"/>
    </xf>
    <xf numFmtId="0" fontId="13" fillId="0" borderId="0" applyBorder="0" applyProtection="0">
      <alignment horizontal="left"/>
    </xf>
    <xf numFmtId="0" fontId="13" fillId="0" borderId="0" applyBorder="0" applyAlignment="0" applyProtection="0"/>
    <xf numFmtId="0" fontId="26" fillId="9" borderId="0" applyFont="0" applyBorder="0" applyAlignment="0" applyProtection="0"/>
  </cellStyleXfs>
  <cellXfs count="208">
    <xf numFmtId="0" fontId="0" fillId="0" borderId="0" xfId="0"/>
    <xf numFmtId="0" fontId="14" fillId="0" borderId="0" xfId="0" applyFont="1" applyAlignment="1">
      <alignment horizontal="center" vertical="center"/>
    </xf>
    <xf numFmtId="0" fontId="0" fillId="0" borderId="0" xfId="0"/>
    <xf numFmtId="0" fontId="0" fillId="0" borderId="0" xfId="0" applyAlignment="1">
      <alignment wrapText="1"/>
    </xf>
    <xf numFmtId="0" fontId="15" fillId="0" borderId="2" xfId="0" applyFont="1" applyBorder="1" applyAlignment="1">
      <alignment horizontal="center" wrapText="1"/>
    </xf>
    <xf numFmtId="0" fontId="0" fillId="0" borderId="3" xfId="0" applyBorder="1"/>
    <xf numFmtId="0" fontId="16" fillId="9" borderId="3" xfId="0" applyFont="1" applyFill="1" applyBorder="1" applyAlignment="1">
      <alignment horizontal="left" wrapText="1" indent="1"/>
    </xf>
    <xf numFmtId="0" fontId="0" fillId="0" borderId="3" xfId="0" applyBorder="1" applyAlignment="1">
      <alignment horizontal="left" indent="1"/>
    </xf>
    <xf numFmtId="0" fontId="17" fillId="0" borderId="3" xfId="0" applyFont="1" applyBorder="1" applyAlignment="1">
      <alignment horizontal="left" wrapText="1" indent="1"/>
    </xf>
    <xf numFmtId="0" fontId="17" fillId="0" borderId="4" xfId="0" applyFont="1" applyBorder="1" applyAlignment="1">
      <alignment horizontal="left" wrapText="1" indent="1"/>
    </xf>
    <xf numFmtId="0" fontId="14" fillId="0" borderId="5" xfId="0" applyFont="1" applyBorder="1" applyAlignment="1">
      <alignment horizontal="center" vertical="center"/>
    </xf>
    <xf numFmtId="0" fontId="19" fillId="0" borderId="5" xfId="0" applyFont="1" applyBorder="1" applyAlignment="1">
      <alignment horizontal="center" wrapText="1"/>
    </xf>
    <xf numFmtId="0" fontId="14" fillId="0" borderId="0" xfId="0" applyFont="1" applyBorder="1" applyAlignment="1">
      <alignment horizontal="center" vertical="center"/>
    </xf>
    <xf numFmtId="0" fontId="19" fillId="0" borderId="0" xfId="0" applyFont="1" applyBorder="1" applyAlignment="1">
      <alignment horizontal="center" wrapText="1"/>
    </xf>
    <xf numFmtId="0" fontId="14" fillId="8" borderId="0" xfId="0" applyFont="1" applyFill="1" applyAlignment="1">
      <alignment horizontal="center" vertical="center"/>
    </xf>
    <xf numFmtId="0" fontId="14" fillId="0" borderId="6" xfId="0" applyFont="1" applyBorder="1" applyAlignment="1">
      <alignment horizontal="left" wrapText="1"/>
    </xf>
    <xf numFmtId="0" fontId="0" fillId="0" borderId="7" xfId="0" applyBorder="1" applyAlignment="1">
      <alignment wrapText="1"/>
    </xf>
    <xf numFmtId="0" fontId="0" fillId="0" borderId="7" xfId="0" applyFont="1" applyBorder="1" applyAlignment="1">
      <alignment horizontal="left" wrapText="1" indent="1"/>
    </xf>
    <xf numFmtId="0" fontId="0" fillId="0" borderId="7" xfId="0" applyFont="1" applyBorder="1" applyAlignment="1">
      <alignment horizontal="left" wrapText="1"/>
    </xf>
    <xf numFmtId="0" fontId="0" fillId="0" borderId="7" xfId="0" applyFont="1" applyBorder="1" applyAlignment="1">
      <alignment horizontal="left" wrapText="1" indent="2"/>
    </xf>
    <xf numFmtId="0" fontId="14" fillId="10" borderId="0" xfId="0" applyFont="1" applyFill="1" applyAlignment="1">
      <alignment horizontal="center" vertical="center"/>
    </xf>
    <xf numFmtId="0" fontId="14" fillId="0" borderId="0" xfId="0" applyFont="1"/>
    <xf numFmtId="0" fontId="14" fillId="0" borderId="7" xfId="0" applyFont="1" applyBorder="1" applyAlignment="1">
      <alignment horizontal="left" wrapText="1"/>
    </xf>
    <xf numFmtId="0" fontId="14" fillId="0" borderId="7" xfId="0" applyFont="1" applyBorder="1" applyAlignment="1">
      <alignment horizontal="center" wrapText="1"/>
    </xf>
    <xf numFmtId="0" fontId="14" fillId="11" borderId="0" xfId="0" applyFont="1" applyFill="1" applyAlignment="1">
      <alignment horizontal="center" vertical="center"/>
    </xf>
    <xf numFmtId="0" fontId="20" fillId="0" borderId="7" xfId="0" applyFont="1" applyBorder="1" applyAlignment="1">
      <alignment horizontal="left" wrapText="1"/>
    </xf>
    <xf numFmtId="0" fontId="14" fillId="12" borderId="0" xfId="0" applyFont="1" applyFill="1" applyAlignment="1">
      <alignment horizontal="center" vertical="center"/>
    </xf>
    <xf numFmtId="0" fontId="14" fillId="0" borderId="7" xfId="0" applyFont="1" applyBorder="1" applyAlignment="1">
      <alignment wrapText="1"/>
    </xf>
    <xf numFmtId="0" fontId="20" fillId="0" borderId="7" xfId="0" applyFont="1" applyBorder="1" applyAlignment="1">
      <alignment horizontal="left" wrapText="1" indent="1"/>
    </xf>
    <xf numFmtId="0" fontId="13" fillId="0" borderId="7" xfId="0" applyFont="1" applyBorder="1" applyAlignment="1">
      <alignment horizontal="left" wrapText="1" indent="1"/>
    </xf>
    <xf numFmtId="0" fontId="14" fillId="13" borderId="0" xfId="0" applyFont="1" applyFill="1" applyAlignment="1">
      <alignment horizontal="center" vertical="center"/>
    </xf>
    <xf numFmtId="0" fontId="14" fillId="14" borderId="0" xfId="0" applyFont="1" applyFill="1" applyAlignment="1">
      <alignment horizontal="center" vertical="center"/>
    </xf>
    <xf numFmtId="0" fontId="14" fillId="15" borderId="0" xfId="0" applyFont="1" applyFill="1" applyAlignment="1">
      <alignment horizontal="center" vertical="center"/>
    </xf>
    <xf numFmtId="0" fontId="0" fillId="0" borderId="8" xfId="0" applyBorder="1" applyAlignment="1">
      <alignment wrapText="1"/>
    </xf>
    <xf numFmtId="0" fontId="0" fillId="0" borderId="5" xfId="0" applyFont="1" applyBorder="1" applyAlignment="1">
      <alignment horizontal="left" vertical="center" wrapText="1"/>
    </xf>
    <xf numFmtId="0" fontId="0" fillId="0" borderId="5" xfId="0" applyFont="1" applyBorder="1" applyAlignment="1">
      <alignment horizontal="center" vertical="center" wrapText="1"/>
    </xf>
    <xf numFmtId="3" fontId="0" fillId="0" borderId="5" xfId="0" applyNumberFormat="1" applyBorder="1" applyAlignment="1">
      <alignment horizontal="center" vertical="center"/>
    </xf>
    <xf numFmtId="0" fontId="13" fillId="0" borderId="0" xfId="0" applyFont="1" applyAlignment="1">
      <alignment vertical="center"/>
    </xf>
    <xf numFmtId="0" fontId="0" fillId="0" borderId="5" xfId="0" applyFont="1" applyBorder="1" applyAlignment="1">
      <alignment horizontal="center" vertical="center"/>
    </xf>
    <xf numFmtId="164" fontId="0" fillId="9" borderId="5" xfId="0" applyNumberFormat="1" applyFill="1" applyBorder="1" applyAlignment="1" applyProtection="1">
      <alignment horizontal="center" vertical="center"/>
      <protection locked="0"/>
    </xf>
    <xf numFmtId="164" fontId="0" fillId="0" borderId="5" xfId="0" applyNumberFormat="1" applyBorder="1" applyAlignment="1" applyProtection="1">
      <alignment horizontal="center" vertical="center"/>
      <protection locked="0"/>
    </xf>
    <xf numFmtId="0" fontId="13" fillId="0" borderId="0" xfId="0" applyFont="1"/>
    <xf numFmtId="0" fontId="0" fillId="0" borderId="0" xfId="0"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165" fontId="0" fillId="0" borderId="5" xfId="0" applyNumberFormat="1" applyFont="1" applyBorder="1" applyAlignment="1">
      <alignment horizontal="center" vertical="center"/>
    </xf>
    <xf numFmtId="0" fontId="21" fillId="0" borderId="5" xfId="0" applyFont="1" applyBorder="1" applyAlignment="1" applyProtection="1">
      <alignment horizontal="left" vertical="center" wrapText="1" indent="1"/>
    </xf>
    <xf numFmtId="0" fontId="0" fillId="0" borderId="5" xfId="0" applyFont="1" applyBorder="1" applyAlignment="1" applyProtection="1">
      <alignment horizontal="left" vertical="center" wrapText="1" indent="1"/>
    </xf>
    <xf numFmtId="0" fontId="0" fillId="0" borderId="5" xfId="0" applyFont="1" applyBorder="1" applyAlignment="1" applyProtection="1">
      <alignment horizontal="left" vertical="center" indent="1"/>
    </xf>
    <xf numFmtId="0" fontId="0" fillId="0" borderId="5" xfId="0" applyFont="1" applyBorder="1" applyAlignment="1" applyProtection="1">
      <alignment horizontal="center" vertical="center"/>
    </xf>
    <xf numFmtId="0" fontId="22" fillId="0" borderId="5" xfId="0" applyFont="1" applyBorder="1" applyAlignment="1" applyProtection="1">
      <alignment horizontal="left" vertical="center" wrapText="1" indent="1"/>
    </xf>
    <xf numFmtId="0" fontId="0" fillId="9" borderId="5" xfId="0" applyFont="1" applyFill="1" applyBorder="1" applyAlignment="1" applyProtection="1">
      <alignment horizontal="left" vertical="center" wrapText="1" indent="1"/>
      <protection locked="0"/>
    </xf>
    <xf numFmtId="0" fontId="0" fillId="9" borderId="5" xfId="0" applyFont="1" applyFill="1" applyBorder="1" applyAlignment="1" applyProtection="1">
      <alignment horizontal="left" vertical="center" indent="1"/>
      <protection locked="0"/>
    </xf>
    <xf numFmtId="0" fontId="0" fillId="9" borderId="5" xfId="0" applyFont="1" applyFill="1" applyBorder="1" applyAlignment="1" applyProtection="1">
      <alignment horizontal="center" vertical="center"/>
      <protection locked="0"/>
    </xf>
    <xf numFmtId="0" fontId="0" fillId="6" borderId="0" xfId="0" applyFont="1" applyFill="1" applyAlignment="1">
      <alignment horizontal="center" vertical="center"/>
    </xf>
    <xf numFmtId="0" fontId="0" fillId="6" borderId="0" xfId="0" applyFont="1" applyFill="1" applyAlignment="1">
      <alignment vertical="center"/>
    </xf>
    <xf numFmtId="0" fontId="0" fillId="6" borderId="0" xfId="0" applyFont="1" applyFill="1" applyAlignment="1">
      <alignment vertical="center" wrapText="1"/>
    </xf>
    <xf numFmtId="0" fontId="0" fillId="0" borderId="0" xfId="0" applyFont="1" applyAlignment="1">
      <alignment horizontal="left" vertical="center" wrapText="1" indent="1"/>
    </xf>
    <xf numFmtId="0" fontId="0" fillId="0" borderId="0" xfId="0" applyFont="1" applyAlignment="1">
      <alignment horizontal="center" vertical="center" wrapText="1"/>
    </xf>
    <xf numFmtId="0" fontId="0" fillId="0" borderId="0" xfId="0" applyFont="1" applyAlignment="1">
      <alignment horizontal="left" vertical="center" indent="1"/>
    </xf>
    <xf numFmtId="0" fontId="13" fillId="0" borderId="0" xfId="0" applyFont="1" applyAlignment="1">
      <alignment horizontal="center" vertical="center"/>
    </xf>
    <xf numFmtId="0" fontId="13" fillId="0" borderId="0" xfId="0" applyFont="1" applyAlignment="1">
      <alignment horizontal="center" vertical="center" wrapText="1"/>
    </xf>
    <xf numFmtId="0" fontId="0" fillId="0" borderId="5" xfId="0"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5" xfId="0" applyFont="1" applyBorder="1" applyAlignment="1">
      <alignment horizontal="left" vertical="center" indent="1"/>
    </xf>
    <xf numFmtId="0" fontId="0" fillId="0" borderId="5" xfId="0" applyFont="1" applyBorder="1" applyAlignment="1">
      <alignment horizontal="center" vertical="center" wrapText="1"/>
    </xf>
    <xf numFmtId="0" fontId="0" fillId="6" borderId="0" xfId="0" applyFont="1" applyFill="1" applyAlignment="1">
      <alignment horizontal="center" vertical="center" wrapText="1"/>
    </xf>
    <xf numFmtId="0" fontId="0" fillId="6" borderId="0" xfId="0" applyFont="1" applyFill="1" applyAlignment="1">
      <alignment horizontal="left" vertical="center" wrapText="1" indent="1"/>
    </xf>
    <xf numFmtId="0" fontId="0" fillId="6" borderId="0" xfId="0" applyFont="1" applyFill="1" applyAlignment="1">
      <alignment horizontal="left" vertical="center" indent="1"/>
    </xf>
    <xf numFmtId="0" fontId="0" fillId="0" borderId="0" xfId="0" applyAlignment="1">
      <alignment horizontal="center" vertical="center"/>
    </xf>
    <xf numFmtId="0" fontId="0" fillId="0" borderId="0" xfId="0" applyAlignment="1">
      <alignment horizontal="left" wrapText="1" indent="1"/>
    </xf>
    <xf numFmtId="9" fontId="0" fillId="0" borderId="0" xfId="0" applyNumberFormat="1" applyAlignment="1">
      <alignment horizontal="center" vertical="center"/>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9" fontId="13" fillId="0" borderId="5" xfId="0" applyNumberFormat="1" applyFont="1" applyBorder="1" applyAlignment="1">
      <alignment horizontal="center" vertical="center" wrapText="1"/>
    </xf>
    <xf numFmtId="0" fontId="0" fillId="0" borderId="0" xfId="0" applyAlignment="1"/>
    <xf numFmtId="0" fontId="0" fillId="0" borderId="5" xfId="0" applyBorder="1" applyAlignment="1">
      <alignment horizontal="center" vertical="center" wrapText="1"/>
    </xf>
    <xf numFmtId="0" fontId="0" fillId="0" borderId="5" xfId="0" applyBorder="1" applyAlignment="1">
      <alignment horizontal="left" wrapText="1" indent="1"/>
    </xf>
    <xf numFmtId="0" fontId="0" fillId="0" borderId="0" xfId="0" applyBorder="1" applyAlignment="1">
      <alignment horizontal="center" vertical="center" wrapText="1"/>
    </xf>
    <xf numFmtId="0" fontId="0" fillId="0" borderId="5" xfId="0" applyBorder="1" applyAlignment="1" applyProtection="1">
      <alignment horizontal="center" vertical="center"/>
      <protection locked="0"/>
    </xf>
    <xf numFmtId="0" fontId="0" fillId="0" borderId="6" xfId="0" applyBorder="1" applyAlignment="1">
      <alignment horizontal="center" vertical="center" wrapText="1"/>
    </xf>
    <xf numFmtId="9" fontId="0" fillId="0" borderId="5" xfId="0" applyNumberFormat="1" applyBorder="1" applyAlignment="1">
      <alignment horizontal="center" vertical="center"/>
    </xf>
    <xf numFmtId="9" fontId="0" fillId="0" borderId="5" xfId="0" applyNumberFormat="1" applyBorder="1" applyAlignment="1" applyProtection="1">
      <alignment horizontal="center" vertical="center"/>
      <protection locked="0"/>
    </xf>
    <xf numFmtId="0" fontId="0" fillId="0" borderId="0" xfId="0"/>
    <xf numFmtId="0" fontId="0" fillId="0" borderId="5" xfId="0"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5" xfId="0" applyBorder="1" applyAlignment="1">
      <alignment horizontal="left" wrapText="1" indent="1"/>
    </xf>
    <xf numFmtId="0" fontId="0" fillId="0" borderId="0" xfId="0" applyBorder="1" applyAlignment="1">
      <alignment horizontal="center" vertical="center" wrapText="1"/>
    </xf>
    <xf numFmtId="0" fontId="0" fillId="0" borderId="5" xfId="0" applyFont="1" applyBorder="1" applyAlignment="1">
      <alignment horizontal="left" wrapText="1" indent="1"/>
    </xf>
    <xf numFmtId="165" fontId="0" fillId="0" borderId="0" xfId="0" applyNumberFormat="1" applyAlignment="1">
      <alignment horizontal="left" wrapText="1" indent="1"/>
    </xf>
    <xf numFmtId="165" fontId="0" fillId="0" borderId="5" xfId="0" applyNumberFormat="1" applyBorder="1" applyAlignment="1">
      <alignment horizontal="left" wrapText="1" indent="1"/>
    </xf>
    <xf numFmtId="0" fontId="0" fillId="0" borderId="0" xfId="0" applyAlignment="1">
      <alignment horizontal="left" vertical="center"/>
    </xf>
    <xf numFmtId="2" fontId="0" fillId="0" borderId="0" xfId="0" applyNumberFormat="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2" fontId="13" fillId="0" borderId="5" xfId="0" applyNumberFormat="1" applyFont="1" applyBorder="1" applyAlignment="1">
      <alignment horizontal="center" vertical="center" wrapText="1"/>
    </xf>
    <xf numFmtId="2" fontId="13" fillId="0" borderId="0" xfId="0" applyNumberFormat="1" applyFont="1" applyBorder="1" applyAlignment="1">
      <alignment horizontal="center" vertical="center" wrapText="1"/>
    </xf>
    <xf numFmtId="2" fontId="0" fillId="0" borderId="5" xfId="0" applyNumberFormat="1" applyFont="1" applyBorder="1" applyAlignment="1">
      <alignment horizontal="center" vertical="center" wrapText="1"/>
    </xf>
    <xf numFmtId="2" fontId="24" fillId="0" borderId="0" xfId="0" applyNumberFormat="1" applyFont="1" applyBorder="1" applyAlignment="1">
      <alignment horizontal="center" vertical="center" wrapText="1"/>
    </xf>
    <xf numFmtId="2" fontId="13" fillId="0" borderId="0" xfId="0" applyNumberFormat="1" applyFont="1" applyAlignment="1">
      <alignment horizontal="center" vertical="center" wrapText="1"/>
    </xf>
    <xf numFmtId="0" fontId="0" fillId="0" borderId="6" xfId="0" applyBorder="1" applyAlignment="1"/>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2" fontId="0" fillId="0" borderId="14" xfId="0" applyNumberFormat="1" applyBorder="1" applyAlignment="1">
      <alignment horizontal="center" vertical="center"/>
    </xf>
    <xf numFmtId="2" fontId="0" fillId="0" borderId="0" xfId="0" applyNumberFormat="1" applyBorder="1" applyAlignment="1">
      <alignment horizontal="center" vertical="center"/>
    </xf>
    <xf numFmtId="2" fontId="0" fillId="0" borderId="5" xfId="0" applyNumberFormat="1" applyFont="1" applyBorder="1" applyAlignment="1">
      <alignment horizontal="left" vertical="center"/>
    </xf>
    <xf numFmtId="2" fontId="0" fillId="0" borderId="5" xfId="0" applyNumberFormat="1" applyBorder="1" applyAlignment="1">
      <alignment horizontal="center" vertical="center"/>
    </xf>
    <xf numFmtId="2" fontId="25" fillId="0" borderId="0" xfId="0" applyNumberFormat="1" applyFont="1" applyBorder="1" applyAlignment="1">
      <alignment horizontal="center" vertical="center"/>
    </xf>
    <xf numFmtId="0" fontId="0" fillId="0" borderId="0" xfId="0" applyAlignment="1">
      <alignment horizontal="center" vertical="center"/>
    </xf>
    <xf numFmtId="0" fontId="0" fillId="0" borderId="7" xfId="0" applyBorder="1" applyAlignment="1"/>
    <xf numFmtId="2" fontId="0" fillId="0" borderId="15" xfId="0" applyNumberFormat="1" applyBorder="1" applyAlignment="1">
      <alignment horizontal="center" vertical="center"/>
    </xf>
    <xf numFmtId="2" fontId="0" fillId="0" borderId="16" xfId="0" applyNumberFormat="1" applyBorder="1" applyAlignment="1">
      <alignment horizontal="center" vertical="center"/>
    </xf>
    <xf numFmtId="2" fontId="0" fillId="8" borderId="5" xfId="0" applyNumberFormat="1" applyFill="1" applyBorder="1" applyAlignment="1">
      <alignment horizontal="left" vertical="center"/>
    </xf>
    <xf numFmtId="2" fontId="0" fillId="0" borderId="0" xfId="0" applyNumberFormat="1" applyBorder="1" applyAlignment="1">
      <alignment horizontal="left" vertical="center"/>
    </xf>
    <xf numFmtId="2" fontId="0" fillId="0" borderId="6" xfId="0" applyNumberFormat="1" applyFont="1" applyBorder="1" applyAlignment="1">
      <alignment horizontal="left" vertical="center"/>
    </xf>
    <xf numFmtId="0" fontId="0" fillId="0" borderId="5" xfId="0" applyFont="1" applyBorder="1" applyAlignment="1">
      <alignment wrapText="1"/>
    </xf>
    <xf numFmtId="0" fontId="0" fillId="8" borderId="5" xfId="0" applyFill="1" applyBorder="1" applyAlignment="1">
      <alignment wrapText="1"/>
    </xf>
    <xf numFmtId="0" fontId="0" fillId="8" borderId="5" xfId="0" applyFill="1" applyBorder="1" applyAlignment="1">
      <alignment horizontal="center"/>
    </xf>
    <xf numFmtId="2" fontId="0" fillId="0" borderId="5" xfId="0" applyNumberFormat="1" applyBorder="1" applyAlignment="1">
      <alignment horizontal="center"/>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8" xfId="0" applyBorder="1" applyAlignment="1"/>
    <xf numFmtId="2" fontId="25" fillId="0" borderId="6" xfId="0" applyNumberFormat="1" applyFont="1" applyBorder="1" applyAlignment="1">
      <alignment horizontal="left" vertical="center"/>
    </xf>
    <xf numFmtId="2" fontId="25" fillId="0" borderId="0" xfId="0" applyNumberFormat="1" applyFont="1" applyBorder="1" applyAlignment="1">
      <alignment horizontal="left" vertical="center"/>
    </xf>
    <xf numFmtId="2" fontId="0" fillId="0" borderId="0" xfId="0" applyNumberFormat="1" applyBorder="1" applyAlignment="1">
      <alignment horizontal="center" vertical="center"/>
    </xf>
    <xf numFmtId="2" fontId="25" fillId="0" borderId="5" xfId="0" applyNumberFormat="1" applyFont="1" applyBorder="1" applyAlignment="1">
      <alignment horizontal="left" vertical="center"/>
    </xf>
    <xf numFmtId="2" fontId="25" fillId="8" borderId="5" xfId="0" applyNumberFormat="1" applyFont="1" applyFill="1" applyBorder="1" applyAlignment="1">
      <alignment horizontal="left" vertical="center"/>
    </xf>
    <xf numFmtId="2" fontId="25" fillId="0" borderId="5" xfId="0" applyNumberFormat="1" applyFont="1" applyBorder="1" applyAlignment="1">
      <alignment horizontal="center" vertical="center"/>
    </xf>
    <xf numFmtId="2" fontId="25" fillId="8" borderId="5" xfId="0" applyNumberFormat="1" applyFont="1" applyFill="1" applyBorder="1" applyAlignment="1">
      <alignment horizontal="center" vertical="center"/>
    </xf>
    <xf numFmtId="2" fontId="25" fillId="0" borderId="5" xfId="0" applyNumberFormat="1" applyFont="1" applyBorder="1" applyAlignment="1">
      <alignment horizontal="center" vertical="center"/>
    </xf>
    <xf numFmtId="2" fontId="0" fillId="0" borderId="0" xfId="0" applyNumberFormat="1" applyFont="1" applyBorder="1" applyAlignment="1">
      <alignment horizontal="center" vertical="center"/>
    </xf>
    <xf numFmtId="2" fontId="0" fillId="0" borderId="17" xfId="0" applyNumberFormat="1" applyBorder="1" applyAlignment="1">
      <alignment horizontal="center" vertical="center"/>
    </xf>
    <xf numFmtId="2" fontId="0" fillId="0" borderId="18" xfId="0" applyNumberFormat="1" applyBorder="1" applyAlignment="1">
      <alignment horizontal="center" vertical="center"/>
    </xf>
    <xf numFmtId="2" fontId="0" fillId="0" borderId="19" xfId="0" applyNumberFormat="1" applyBorder="1" applyAlignment="1">
      <alignment horizontal="center" vertical="center"/>
    </xf>
    <xf numFmtId="165"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center" vertical="center"/>
    </xf>
    <xf numFmtId="0" fontId="0" fillId="0" borderId="5" xfId="0" applyFont="1" applyBorder="1" applyAlignment="1">
      <alignment horizontal="left" vertical="center"/>
    </xf>
    <xf numFmtId="0" fontId="0" fillId="0" borderId="0" xfId="0" applyBorder="1" applyAlignment="1">
      <alignment horizontal="left" vertical="center"/>
    </xf>
    <xf numFmtId="0" fontId="0" fillId="0" borderId="0" xfId="0" applyFont="1" applyBorder="1" applyAlignment="1">
      <alignment horizontal="left" vertical="center" wrapText="1"/>
    </xf>
    <xf numFmtId="2" fontId="0" fillId="0" borderId="5" xfId="0" applyNumberFormat="1" applyFont="1" applyBorder="1" applyAlignment="1">
      <alignment horizontal="center" vertical="center"/>
    </xf>
    <xf numFmtId="0" fontId="25" fillId="0" borderId="5" xfId="0" applyFont="1" applyBorder="1" applyAlignment="1">
      <alignment horizontal="left" vertical="center" wrapText="1" indent="1"/>
    </xf>
    <xf numFmtId="0" fontId="25" fillId="0" borderId="0" xfId="0" applyFont="1" applyBorder="1" applyAlignment="1">
      <alignment horizontal="left" vertical="center" wrapText="1"/>
    </xf>
    <xf numFmtId="2" fontId="0" fillId="0" borderId="0" xfId="0" applyNumberFormat="1"/>
    <xf numFmtId="0" fontId="25" fillId="0" borderId="5" xfId="0" applyFont="1" applyBorder="1" applyAlignment="1">
      <alignment horizontal="left" vertical="center" wrapText="1"/>
    </xf>
    <xf numFmtId="0" fontId="25" fillId="0" borderId="0" xfId="0" applyFont="1" applyBorder="1" applyAlignment="1">
      <alignment horizontal="left" vertical="center"/>
    </xf>
    <xf numFmtId="0" fontId="0" fillId="0" borderId="0" xfId="0" applyBorder="1" applyAlignment="1">
      <alignment horizontal="left" vertical="center"/>
    </xf>
    <xf numFmtId="2" fontId="0" fillId="0" borderId="5" xfId="0" applyNumberFormat="1" applyBorder="1" applyAlignment="1">
      <alignment horizontal="center" vertical="center"/>
    </xf>
    <xf numFmtId="165" fontId="0" fillId="0" borderId="0" xfId="0" applyNumberFormat="1"/>
    <xf numFmtId="2" fontId="0" fillId="8" borderId="5" xfId="0" applyNumberFormat="1" applyFont="1" applyFill="1" applyBorder="1" applyAlignment="1">
      <alignment horizontal="center" vertical="center"/>
    </xf>
    <xf numFmtId="2" fontId="0" fillId="0" borderId="5" xfId="0" applyNumberFormat="1" applyFont="1" applyBorder="1" applyAlignment="1">
      <alignment horizontal="center" vertical="center"/>
    </xf>
    <xf numFmtId="0" fontId="0" fillId="0" borderId="5" xfId="0" applyFont="1" applyBorder="1" applyAlignment="1">
      <alignment horizontal="center"/>
    </xf>
    <xf numFmtId="166" fontId="0" fillId="0" borderId="5" xfId="0" applyNumberFormat="1" applyBorder="1" applyAlignment="1">
      <alignment horizontal="right" vertical="center"/>
    </xf>
    <xf numFmtId="167" fontId="0" fillId="0" borderId="0" xfId="0" applyNumberFormat="1" applyBorder="1" applyAlignment="1">
      <alignment horizontal="center" vertical="center"/>
    </xf>
    <xf numFmtId="168" fontId="0" fillId="0" borderId="5" xfId="0" applyNumberFormat="1" applyBorder="1"/>
    <xf numFmtId="0" fontId="0" fillId="0" borderId="0" xfId="0" applyFont="1" applyBorder="1" applyAlignment="1">
      <alignment horizontal="left" vertical="center"/>
    </xf>
    <xf numFmtId="166" fontId="0" fillId="8" borderId="5" xfId="0" applyNumberFormat="1" applyFont="1" applyFill="1" applyBorder="1" applyAlignment="1">
      <alignment horizontal="right" vertical="center"/>
    </xf>
    <xf numFmtId="166" fontId="0" fillId="0" borderId="5" xfId="0" applyNumberFormat="1" applyFont="1" applyBorder="1" applyAlignment="1">
      <alignment horizontal="right" vertical="center"/>
    </xf>
    <xf numFmtId="166" fontId="0" fillId="0" borderId="5" xfId="0" applyNumberFormat="1" applyBorder="1" applyAlignment="1">
      <alignment horizontal="right" vertical="center"/>
    </xf>
    <xf numFmtId="167" fontId="0" fillId="0" borderId="5" xfId="0" applyNumberFormat="1" applyBorder="1" applyAlignment="1">
      <alignment horizontal="center" vertical="center"/>
    </xf>
    <xf numFmtId="166" fontId="0" fillId="0" borderId="0" xfId="0" applyNumberFormat="1" applyBorder="1" applyAlignment="1">
      <alignment horizontal="right" vertical="center"/>
    </xf>
    <xf numFmtId="166" fontId="0" fillId="8" borderId="5" xfId="0" applyNumberFormat="1" applyFill="1" applyBorder="1" applyAlignment="1">
      <alignment horizontal="right" vertical="center"/>
    </xf>
    <xf numFmtId="169" fontId="0" fillId="0" borderId="5" xfId="0" applyNumberFormat="1" applyBorder="1" applyAlignment="1">
      <alignment horizontal="right" vertical="center"/>
    </xf>
    <xf numFmtId="0" fontId="0" fillId="0" borderId="0" xfId="0" applyBorder="1"/>
    <xf numFmtId="170" fontId="0" fillId="0" borderId="5" xfId="0" applyNumberFormat="1" applyBorder="1" applyAlignment="1">
      <alignment horizontal="right" vertical="center"/>
    </xf>
    <xf numFmtId="170" fontId="0" fillId="0" borderId="0" xfId="0" applyNumberFormat="1" applyBorder="1" applyAlignment="1">
      <alignment horizontal="center" vertical="center"/>
    </xf>
    <xf numFmtId="170" fontId="0" fillId="0" borderId="5" xfId="0" applyNumberFormat="1" applyBorder="1"/>
    <xf numFmtId="170" fontId="0" fillId="8" borderId="5" xfId="0" applyNumberFormat="1" applyFill="1" applyBorder="1" applyAlignment="1">
      <alignment horizontal="right" vertical="center"/>
    </xf>
    <xf numFmtId="170" fontId="0" fillId="0" borderId="0" xfId="0" applyNumberFormat="1" applyBorder="1" applyAlignment="1">
      <alignment horizontal="right" vertical="center"/>
    </xf>
    <xf numFmtId="170" fontId="0" fillId="0" borderId="0" xfId="0" applyNumberFormat="1" applyBorder="1"/>
    <xf numFmtId="170" fontId="25" fillId="8" borderId="5" xfId="0" applyNumberFormat="1" applyFont="1" applyFill="1" applyBorder="1" applyAlignment="1">
      <alignment horizontal="right" vertical="center"/>
    </xf>
    <xf numFmtId="169" fontId="25" fillId="0" borderId="5" xfId="0" applyNumberFormat="1" applyFont="1" applyBorder="1" applyAlignment="1">
      <alignment horizontal="right" vertical="center"/>
    </xf>
    <xf numFmtId="0" fontId="0" fillId="0" borderId="0" xfId="0" applyBorder="1" applyAlignment="1">
      <alignment horizontal="left" vertical="center" wrapText="1"/>
    </xf>
    <xf numFmtId="170" fontId="13" fillId="0" borderId="5" xfId="0" applyNumberFormat="1" applyFont="1" applyBorder="1"/>
    <xf numFmtId="0" fontId="0" fillId="0" borderId="0" xfId="0" applyAlignment="1">
      <alignment horizontal="right" vertical="center"/>
    </xf>
    <xf numFmtId="0" fontId="0" fillId="0" borderId="5" xfId="0" applyFont="1" applyBorder="1"/>
    <xf numFmtId="170" fontId="0" fillId="0" borderId="5" xfId="0" applyNumberFormat="1" applyBorder="1" applyAlignment="1">
      <alignment horizontal="right"/>
    </xf>
    <xf numFmtId="0" fontId="0" fillId="0" borderId="12" xfId="0" applyBorder="1"/>
    <xf numFmtId="0" fontId="0" fillId="0" borderId="13"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19" fillId="0" borderId="0" xfId="0" applyFont="1"/>
    <xf numFmtId="0" fontId="0" fillId="0" borderId="12" xfId="0" applyBorder="1"/>
    <xf numFmtId="168" fontId="0" fillId="0" borderId="0" xfId="0" applyNumberFormat="1"/>
    <xf numFmtId="0" fontId="0" fillId="0" borderId="9" xfId="0" applyFont="1" applyBorder="1"/>
    <xf numFmtId="0" fontId="0" fillId="0" borderId="10" xfId="0" applyBorder="1"/>
    <xf numFmtId="0" fontId="0" fillId="0" borderId="11" xfId="0" applyBorder="1"/>
    <xf numFmtId="168" fontId="0" fillId="0" borderId="0" xfId="0" applyNumberFormat="1"/>
    <xf numFmtId="168" fontId="0" fillId="8" borderId="0" xfId="0" applyNumberFormat="1" applyFill="1"/>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textRotation="90" wrapText="1"/>
    </xf>
    <xf numFmtId="9" fontId="0" fillId="9" borderId="5" xfId="0" applyNumberFormat="1" applyFill="1" applyBorder="1" applyAlignment="1" applyProtection="1">
      <alignment horizontal="center" vertical="center"/>
      <protection locked="0"/>
    </xf>
    <xf numFmtId="9" fontId="0" fillId="0" borderId="5" xfId="0" applyNumberFormat="1" applyBorder="1" applyAlignment="1">
      <alignment horizontal="center" vertical="center"/>
    </xf>
    <xf numFmtId="0" fontId="19" fillId="0" borderId="5" xfId="0" applyFont="1" applyBorder="1" applyAlignment="1">
      <alignment horizontal="center" vertical="center" wrapText="1"/>
    </xf>
    <xf numFmtId="0" fontId="19" fillId="0" borderId="5" xfId="0" applyFont="1" applyBorder="1" applyAlignment="1">
      <alignment horizontal="center" vertical="center"/>
    </xf>
  </cellXfs>
  <cellStyles count="25">
    <cellStyle name="Accent" xfId="14"/>
    <cellStyle name="Accent 1" xfId="15"/>
    <cellStyle name="Accent 2" xfId="16"/>
    <cellStyle name="Accent 3" xfId="17"/>
    <cellStyle name="Bad" xfId="11"/>
    <cellStyle name="Catégorie de la table dynamique" xfId="21"/>
    <cellStyle name="Cellule modifiable" xfId="24"/>
    <cellStyle name="Champ de la table dynamique" xfId="20"/>
    <cellStyle name="Coin de la table dynamique" xfId="18"/>
    <cellStyle name="Error" xfId="13"/>
    <cellStyle name="Footnote" xfId="6"/>
    <cellStyle name="Good" xfId="9"/>
    <cellStyle name="Heading" xfId="1"/>
    <cellStyle name="Heading 1" xfId="2"/>
    <cellStyle name="Heading 2" xfId="3"/>
    <cellStyle name="Hyperlink" xfId="7"/>
    <cellStyle name="Neutral" xfId="10"/>
    <cellStyle name="Normal" xfId="0" builtinId="0"/>
    <cellStyle name="Note" xfId="5"/>
    <cellStyle name="Résultat de la table dynamique" xfId="23"/>
    <cellStyle name="Status" xfId="8"/>
    <cellStyle name="Text" xfId="4"/>
    <cellStyle name="Titre de la table dynamique" xfId="22"/>
    <cellStyle name="Valeur de la table dynamique" xfId="19"/>
    <cellStyle name="Warning" xfId="12"/>
  </cellStyles>
  <dxfs count="12">
    <dxf>
      <font>
        <b val="0"/>
        <i val="0"/>
        <sz val="10"/>
        <color rgb="FF006600"/>
      </font>
      <fill>
        <patternFill>
          <bgColor rgb="FFCCFFCC"/>
        </patternFill>
      </fill>
    </dxf>
    <dxf>
      <font>
        <b val="0"/>
        <i val="0"/>
        <sz val="10"/>
        <color rgb="FFCC0000"/>
      </font>
      <fill>
        <patternFill>
          <bgColor rgb="FFFFCCCC"/>
        </patternFill>
      </fill>
    </dxf>
    <dxf>
      <fill>
        <patternFill>
          <bgColor rgb="FFFFFFD7"/>
        </patternFill>
      </fill>
    </dxf>
    <dxf>
      <fill>
        <patternFill>
          <bgColor rgb="FFFFFFD7"/>
        </patternFill>
      </fill>
    </dxf>
    <dxf>
      <font>
        <b val="0"/>
        <i val="0"/>
        <sz val="10"/>
        <color rgb="FFCC0000"/>
      </font>
      <fill>
        <patternFill>
          <bgColor rgb="FFFFCCCC"/>
        </patternFill>
      </fill>
    </dxf>
    <dxf>
      <font>
        <b val="0"/>
        <i val="0"/>
        <sz val="10"/>
        <color rgb="FFCC0000"/>
      </font>
      <fill>
        <patternFill>
          <bgColor rgb="FFFFCCCC"/>
        </patternFill>
      </fill>
    </dxf>
    <dxf>
      <font>
        <b val="0"/>
        <i val="0"/>
        <sz val="10"/>
        <color rgb="FF006600"/>
      </font>
      <fill>
        <patternFill>
          <bgColor rgb="FFCCFFCC"/>
        </patternFill>
      </fill>
    </dxf>
    <dxf>
      <fill>
        <patternFill>
          <bgColor rgb="FFFFFFD7"/>
        </patternFill>
      </fill>
    </dxf>
    <dxf>
      <font>
        <b val="0"/>
        <i val="0"/>
        <sz val="10"/>
        <color rgb="FFCC0000"/>
      </font>
      <fill>
        <patternFill>
          <bgColor rgb="FFFFCCCC"/>
        </patternFill>
      </fill>
    </dxf>
    <dxf>
      <fill>
        <patternFill>
          <bgColor rgb="FFFFFFD7"/>
        </patternFill>
      </fill>
    </dxf>
    <dxf>
      <font>
        <b val="0"/>
        <i val="0"/>
        <sz val="10"/>
        <color rgb="FFCC0000"/>
      </font>
      <fill>
        <patternFill>
          <bgColor rgb="FFFFCCCC"/>
        </patternFill>
      </fill>
    </dxf>
    <dxf>
      <font>
        <b val="0"/>
        <i val="0"/>
        <sz val="10"/>
        <color rgb="FF006600"/>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7E0021"/>
      <rgbColor rgb="FF006600"/>
      <rgbColor rgb="FF000080"/>
      <rgbColor rgb="FF996600"/>
      <rgbColor rgb="FF800080"/>
      <rgbColor rgb="FF00A933"/>
      <rgbColor rgb="FFB3B3B3"/>
      <rgbColor rgb="FF808080"/>
      <rgbColor rgb="FF9999FF"/>
      <rgbColor rgb="FFC9211E"/>
      <rgbColor rgb="FFFFFFCC"/>
      <rgbColor rgb="FFCCFFFF"/>
      <rgbColor rgb="FF660066"/>
      <rgbColor rgb="FFFF4000"/>
      <rgbColor rgb="FF2A6099"/>
      <rgbColor rgb="FFDDDDDD"/>
      <rgbColor rgb="FF000080"/>
      <rgbColor rgb="FFFF00FF"/>
      <rgbColor rgb="FFFFD320"/>
      <rgbColor rgb="FF00FFFF"/>
      <rgbColor rgb="FF800080"/>
      <rgbColor rgb="FFCC0000"/>
      <rgbColor rgb="FF008080"/>
      <rgbColor rgb="FF0000FF"/>
      <rgbColor rgb="FF00CCFF"/>
      <rgbColor rgb="FFCCFFFF"/>
      <rgbColor rgb="FFCCFFCC"/>
      <rgbColor rgb="FFFFFFD7"/>
      <rgbColor rgb="FF83CAFF"/>
      <rgbColor rgb="FFFF99CC"/>
      <rgbColor rgb="FFCC99FF"/>
      <rgbColor rgb="FFFFCCCC"/>
      <rgbColor rgb="FF3366FF"/>
      <rgbColor rgb="FF33CCCC"/>
      <rgbColor rgb="FF81D41A"/>
      <rgbColor rgb="FFFFBF00"/>
      <rgbColor rgb="FFFF8000"/>
      <rgbColor rgb="FFFF420E"/>
      <rgbColor rgb="FF666666"/>
      <rgbColor rgb="FF999999"/>
      <rgbColor rgb="FF004586"/>
      <rgbColor rgb="FF579D1C"/>
      <rgbColor rgb="FF28471F"/>
      <rgbColor rgb="FF314004"/>
      <rgbColor rgb="FF8D281E"/>
      <rgbColor rgb="FF784B04"/>
      <rgbColor rgb="FF4B1F6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_rels/chart4.xml.rels><?xml version="1.0" encoding="UTF-8" standalone="yes"?>
<Relationships xmlns="http://schemas.openxmlformats.org/package/2006/relationships"><Relationship Id="rId1" Type="http://schemas.openxmlformats.org/officeDocument/2006/relationships/image" Target="../media/image2.png"/></Relationships>
</file>

<file path=xl/charts/_rels/chart8.xml.rels><?xml version="1.0" encoding="UTF-8" standalone="yes"?>
<Relationships xmlns="http://schemas.openxmlformats.org/package/2006/relationships"><Relationship Id="rId1" Type="http://schemas.openxmlformats.org/officeDocument/2006/relationships/image" Target="../media/image2.png"/></Relationships>
</file>

<file path=xl/charts/_rels/chart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title>
      <c:tx>
        <c:rich>
          <a:bodyPr rot="0"/>
          <a:lstStyle/>
          <a:p>
            <a:pPr>
              <a:defRPr sz="1300" b="0" strike="noStrike" spc="-1">
                <a:latin typeface="Arial"/>
              </a:defRPr>
            </a:pPr>
            <a:r>
              <a:rPr lang="fr-FR" sz="1300" b="0" strike="noStrike" spc="-1">
                <a:latin typeface="Arial"/>
              </a:rPr>
              <a:t>Gestion des structures paysagères</a:t>
            </a:r>
          </a:p>
        </c:rich>
      </c:tx>
      <c:layout/>
      <c:overlay val="0"/>
      <c:spPr>
        <a:noFill/>
        <a:ln>
          <a:noFill/>
        </a:ln>
      </c:spPr>
    </c:title>
    <c:autoTitleDeleted val="0"/>
    <c:plotArea>
      <c:layout/>
      <c:barChart>
        <c:barDir val="col"/>
        <c:grouping val="stacked"/>
        <c:varyColors val="0"/>
        <c:ser>
          <c:idx val="0"/>
          <c:order val="0"/>
          <c:tx>
            <c:v>Rémunération unitaire entretien-maintien structures paysagères</c:v>
          </c:tx>
          <c:spPr>
            <a:solidFill>
              <a:srgbClr val="2A6099"/>
            </a:solidFill>
            <a:ln w="36000">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Résultats!$E$24:$I$24</c:f>
              <c:strCache>
                <c:ptCount val="5"/>
                <c:pt idx="0">
                  <c:v>Année 1</c:v>
                </c:pt>
                <c:pt idx="1">
                  <c:v>Année 2</c:v>
                </c:pt>
                <c:pt idx="2">
                  <c:v>Année 3</c:v>
                </c:pt>
                <c:pt idx="3">
                  <c:v>Année 4</c:v>
                </c:pt>
                <c:pt idx="4">
                  <c:v>Année 5</c:v>
                </c:pt>
              </c:strCache>
            </c:strRef>
          </c:cat>
          <c:val>
            <c:numRef>
              <c:f>Résultats!$E$25:$I$25</c:f>
              <c:numCache>
                <c:formatCode>#,##0.00\ [$€/ha-40C];[Red]\-#,##0.00\ [$€/ha-40C]</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33-4FF9-9BB8-D8990E2562C1}"/>
            </c:ext>
          </c:extLst>
        </c:ser>
        <c:ser>
          <c:idx val="1"/>
          <c:order val="1"/>
          <c:tx>
            <c:v>Rémunération unitaire création-transition structures paysagères</c:v>
          </c:tx>
          <c:spPr>
            <a:solidFill>
              <a:srgbClr val="FF4000"/>
            </a:solidFill>
            <a:ln w="36000">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Résultats!$E$24:$I$24</c:f>
              <c:strCache>
                <c:ptCount val="5"/>
                <c:pt idx="0">
                  <c:v>Année 1</c:v>
                </c:pt>
                <c:pt idx="1">
                  <c:v>Année 2</c:v>
                </c:pt>
                <c:pt idx="2">
                  <c:v>Année 3</c:v>
                </c:pt>
                <c:pt idx="3">
                  <c:v>Année 4</c:v>
                </c:pt>
                <c:pt idx="4">
                  <c:v>Année 5</c:v>
                </c:pt>
              </c:strCache>
            </c:strRef>
          </c:cat>
          <c:val>
            <c:numRef>
              <c:f>Résultats!$E$26:$I$26</c:f>
              <c:numCache>
                <c:formatCode>#,##0.00\ [$€/ha-40C];[Red]\-#,##0.00\ [$€/ha-40C]</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3A33-4FF9-9BB8-D8990E2562C1}"/>
            </c:ext>
          </c:extLst>
        </c:ser>
        <c:ser>
          <c:idx val="2"/>
          <c:order val="2"/>
          <c:tx>
            <c:v>Déduction annuelle effet cliquet structures paysagères</c:v>
          </c:tx>
          <c:spPr>
            <a:blipFill rotWithShape="0">
              <a:blip xmlns:r="http://schemas.openxmlformats.org/officeDocument/2006/relationships" r:embed="rId1"/>
              <a:tile/>
            </a:blip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Résultats!$E$24:$I$24</c:f>
              <c:strCache>
                <c:ptCount val="5"/>
                <c:pt idx="0">
                  <c:v>Année 1</c:v>
                </c:pt>
                <c:pt idx="1">
                  <c:v>Année 2</c:v>
                </c:pt>
                <c:pt idx="2">
                  <c:v>Année 3</c:v>
                </c:pt>
                <c:pt idx="3">
                  <c:v>Année 4</c:v>
                </c:pt>
                <c:pt idx="4">
                  <c:v>Année 5</c:v>
                </c:pt>
              </c:strCache>
            </c:strRef>
          </c:cat>
          <c:val>
            <c:numRef>
              <c:f>Résultats!$E$27:$I$27</c:f>
              <c:numCache>
                <c:formatCode>#,##0.00\ [$€/ha-40C];[Red]\-#,##0.00\ [$€/ha-40C]</c:formatCode>
                <c:ptCount val="5"/>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3A33-4FF9-9BB8-D8990E2562C1}"/>
            </c:ext>
          </c:extLst>
        </c:ser>
        <c:dLbls>
          <c:showLegendKey val="0"/>
          <c:showVal val="0"/>
          <c:showCatName val="0"/>
          <c:showSerName val="0"/>
          <c:showPercent val="0"/>
          <c:showBubbleSize val="0"/>
        </c:dLbls>
        <c:gapWidth val="100"/>
        <c:overlap val="100"/>
        <c:axId val="152124416"/>
        <c:axId val="199689920"/>
      </c:barChart>
      <c:catAx>
        <c:axId val="152124416"/>
        <c:scaling>
          <c:orientation val="minMax"/>
        </c:scaling>
        <c:delete val="0"/>
        <c:axPos val="b"/>
        <c:numFmt formatCode="General" sourceLinked="1"/>
        <c:majorTickMark val="out"/>
        <c:minorTickMark val="none"/>
        <c:tickLblPos val="low"/>
        <c:spPr>
          <a:ln>
            <a:solidFill>
              <a:srgbClr val="B3B3B3"/>
            </a:solidFill>
          </a:ln>
        </c:spPr>
        <c:txPr>
          <a:bodyPr/>
          <a:lstStyle/>
          <a:p>
            <a:pPr>
              <a:defRPr sz="1000" b="0" strike="noStrike" spc="-1">
                <a:latin typeface="Arial"/>
              </a:defRPr>
            </a:pPr>
            <a:endParaRPr lang="fr-FR"/>
          </a:p>
        </c:txPr>
        <c:crossAx val="199689920"/>
        <c:crosses val="autoZero"/>
        <c:auto val="1"/>
        <c:lblAlgn val="ctr"/>
        <c:lblOffset val="100"/>
        <c:noMultiLvlLbl val="1"/>
      </c:catAx>
      <c:valAx>
        <c:axId val="199689920"/>
        <c:scaling>
          <c:orientation val="minMax"/>
        </c:scaling>
        <c:delete val="0"/>
        <c:axPos val="l"/>
        <c:majorGridlines>
          <c:spPr>
            <a:ln>
              <a:solidFill>
                <a:srgbClr val="B3B3B3"/>
              </a:solidFill>
            </a:ln>
          </c:spPr>
        </c:majorGridlines>
        <c:numFmt formatCode="#,##0.00\ [$€/ha-40C];[Red]\-#,##0.00\ [$€/ha-40C]"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52124416"/>
        <c:crosses val="autoZero"/>
        <c:crossBetween val="between"/>
      </c:valAx>
      <c:spPr>
        <a:noFill/>
        <a:ln>
          <a:solidFill>
            <a:srgbClr val="B3B3B3"/>
          </a:solidFill>
        </a:ln>
      </c:spPr>
    </c:plotArea>
    <c:legend>
      <c:legendPos val="r"/>
      <c:layout/>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title>
      <c:tx>
        <c:rich>
          <a:bodyPr rot="0"/>
          <a:lstStyle/>
          <a:p>
            <a:pPr>
              <a:defRPr sz="1300" b="0" strike="noStrike" spc="-1">
                <a:latin typeface="Arial"/>
              </a:defRPr>
            </a:pPr>
            <a:r>
              <a:rPr lang="fr-FR" sz="1300" b="0" strike="noStrike" spc="-1">
                <a:latin typeface="Arial"/>
              </a:rPr>
              <a:t>Gestion des structures paysagères </a:t>
            </a:r>
          </a:p>
        </c:rich>
      </c:tx>
      <c:layout/>
      <c:overlay val="0"/>
      <c:spPr>
        <a:noFill/>
        <a:ln>
          <a:noFill/>
        </a:ln>
      </c:spPr>
    </c:title>
    <c:autoTitleDeleted val="0"/>
    <c:plotArea>
      <c:layout/>
      <c:barChart>
        <c:barDir val="col"/>
        <c:grouping val="stacked"/>
        <c:varyColors val="0"/>
        <c:ser>
          <c:idx val="0"/>
          <c:order val="0"/>
          <c:tx>
            <c:strRef>
              <c:f>Résultats!$C$6</c:f>
              <c:strCache>
                <c:ptCount val="1"/>
                <c:pt idx="0">
                  <c:v>Composante entretien-maintien</c:v>
                </c:pt>
              </c:strCache>
            </c:strRef>
          </c:tx>
          <c:spPr>
            <a:solidFill>
              <a:srgbClr val="2A6099"/>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Résultats!$D$6:$I$6</c:f>
              <c:numCache>
                <c:formatCode>0.00</c:formatCode>
                <c:ptCount val="6"/>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D7C-41E4-998D-531398DCEB2E}"/>
            </c:ext>
          </c:extLst>
        </c:ser>
        <c:ser>
          <c:idx val="1"/>
          <c:order val="1"/>
          <c:tx>
            <c:strRef>
              <c:f>Résultats!$C$7</c:f>
              <c:strCache>
                <c:ptCount val="1"/>
                <c:pt idx="0">
                  <c:v>Composante création-transition</c:v>
                </c:pt>
              </c:strCache>
            </c:strRef>
          </c:tx>
          <c:spPr>
            <a:solidFill>
              <a:srgbClr val="FF40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Résultats!$D$7:$I$7</c:f>
              <c:numCache>
                <c:formatCode>0.00</c:formatCode>
                <c:ptCount val="6"/>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4D7C-41E4-998D-531398DCEB2E}"/>
            </c:ext>
          </c:extLst>
        </c:ser>
        <c:ser>
          <c:idx val="2"/>
          <c:order val="2"/>
          <c:tx>
            <c:strRef>
              <c:f>Résultats!$E$17</c:f>
              <c:strCache>
                <c:ptCount val="1"/>
                <c:pt idx="0">
                  <c:v>Déduction annuelle effet cliquet</c:v>
                </c:pt>
              </c:strCache>
            </c:strRef>
          </c:tx>
          <c:spPr>
            <a:blipFill rotWithShape="0">
              <a:blip xmlns:r="http://schemas.openxmlformats.org/officeDocument/2006/relationships" r:embed="rId1"/>
              <a:tile/>
            </a:blip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Résultats!$D$18:$I$18</c:f>
              <c:numCache>
                <c:formatCode>0.00</c:formatCode>
                <c:ptCount val="6"/>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4D7C-41E4-998D-531398DCEB2E}"/>
            </c:ext>
          </c:extLst>
        </c:ser>
        <c:dLbls>
          <c:showLegendKey val="0"/>
          <c:showVal val="0"/>
          <c:showCatName val="0"/>
          <c:showSerName val="0"/>
          <c:showPercent val="0"/>
          <c:showBubbleSize val="0"/>
        </c:dLbls>
        <c:gapWidth val="100"/>
        <c:overlap val="100"/>
        <c:axId val="152105984"/>
        <c:axId val="199694528"/>
      </c:barChart>
      <c:lineChart>
        <c:grouping val="stacked"/>
        <c:varyColors val="0"/>
        <c:ser>
          <c:idx val="3"/>
          <c:order val="3"/>
          <c:tx>
            <c:strRef>
              <c:f>Résultats!$C$5</c:f>
              <c:strCache>
                <c:ptCount val="1"/>
                <c:pt idx="0">
                  <c:v>Note moyenne</c:v>
                </c:pt>
              </c:strCache>
            </c:strRef>
          </c:tx>
          <c:spPr>
            <a:ln w="28800">
              <a:solidFill>
                <a:srgbClr val="579D1C"/>
              </a:solidFill>
              <a:round/>
            </a:ln>
          </c:spPr>
          <c:marker>
            <c:symbol val="none"/>
          </c:marker>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Résultats!$D$5:$I$5</c:f>
              <c:numCache>
                <c:formatCode>0.00</c:formatCode>
                <c:ptCount val="6"/>
                <c:pt idx="0">
                  <c:v>0</c:v>
                </c:pt>
                <c:pt idx="1">
                  <c:v>0</c:v>
                </c:pt>
                <c:pt idx="2">
                  <c:v>0</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3-4D7C-41E4-998D-531398DCEB2E}"/>
            </c:ext>
          </c:extLst>
        </c:ser>
        <c:dLbls>
          <c:showLegendKey val="0"/>
          <c:showVal val="0"/>
          <c:showCatName val="0"/>
          <c:showSerName val="0"/>
          <c:showPercent val="0"/>
          <c:showBubbleSize val="0"/>
        </c:dLbls>
        <c:hiLowLines>
          <c:spPr>
            <a:ln>
              <a:noFill/>
            </a:ln>
          </c:spPr>
        </c:hiLowLines>
        <c:marker val="1"/>
        <c:smooth val="0"/>
        <c:axId val="152106496"/>
        <c:axId val="199695104"/>
      </c:lineChart>
      <c:catAx>
        <c:axId val="152105984"/>
        <c:scaling>
          <c:orientation val="minMax"/>
        </c:scaling>
        <c:delete val="0"/>
        <c:axPos val="b"/>
        <c:numFmt formatCode="General" sourceLinked="1"/>
        <c:majorTickMark val="out"/>
        <c:minorTickMark val="none"/>
        <c:tickLblPos val="low"/>
        <c:spPr>
          <a:ln>
            <a:solidFill>
              <a:srgbClr val="B3B3B3"/>
            </a:solidFill>
          </a:ln>
        </c:spPr>
        <c:txPr>
          <a:bodyPr/>
          <a:lstStyle/>
          <a:p>
            <a:pPr>
              <a:defRPr sz="1000" b="0" strike="noStrike" spc="-1">
                <a:latin typeface="Arial"/>
              </a:defRPr>
            </a:pPr>
            <a:endParaRPr lang="fr-FR"/>
          </a:p>
        </c:txPr>
        <c:crossAx val="199694528"/>
        <c:crosses val="autoZero"/>
        <c:auto val="1"/>
        <c:lblAlgn val="ctr"/>
        <c:lblOffset val="100"/>
        <c:noMultiLvlLbl val="1"/>
      </c:catAx>
      <c:valAx>
        <c:axId val="199694528"/>
        <c:scaling>
          <c:orientation val="minMax"/>
          <c:max val="1"/>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52105984"/>
        <c:crosses val="autoZero"/>
        <c:crossBetween val="between"/>
      </c:valAx>
      <c:catAx>
        <c:axId val="152106496"/>
        <c:scaling>
          <c:orientation val="minMax"/>
        </c:scaling>
        <c:delete val="1"/>
        <c:axPos val="b"/>
        <c:numFmt formatCode="General" sourceLinked="1"/>
        <c:majorTickMark val="out"/>
        <c:minorTickMark val="none"/>
        <c:tickLblPos val="low"/>
        <c:crossAx val="199695104"/>
        <c:crosses val="autoZero"/>
        <c:auto val="1"/>
        <c:lblAlgn val="ctr"/>
        <c:lblOffset val="100"/>
        <c:noMultiLvlLbl val="1"/>
      </c:catAx>
      <c:valAx>
        <c:axId val="199695104"/>
        <c:scaling>
          <c:orientation val="minMax"/>
          <c:max val="1"/>
        </c:scaling>
        <c:delete val="1"/>
        <c:axPos val="l"/>
        <c:majorGridlines>
          <c:spPr>
            <a:ln>
              <a:solidFill>
                <a:srgbClr val="B3B3B3"/>
              </a:solidFill>
            </a:ln>
          </c:spPr>
        </c:majorGridlines>
        <c:numFmt formatCode="0.00" sourceLinked="1"/>
        <c:majorTickMark val="out"/>
        <c:minorTickMark val="none"/>
        <c:tickLblPos val="nextTo"/>
        <c:crossAx val="152106496"/>
        <c:crosses val="autoZero"/>
        <c:crossBetween val="between"/>
      </c:valAx>
      <c:spPr>
        <a:noFill/>
        <a:ln>
          <a:solidFill>
            <a:srgbClr val="B3B3B3"/>
          </a:solidFill>
        </a:ln>
      </c:spPr>
    </c:plotArea>
    <c:legend>
      <c:legendPos val="r"/>
      <c:layout/>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title>
      <c:tx>
        <c:rich>
          <a:bodyPr rot="0"/>
          <a:lstStyle/>
          <a:p>
            <a:pPr>
              <a:defRPr sz="1300" b="0" strike="noStrike" spc="-1">
                <a:latin typeface="Arial"/>
              </a:defRPr>
            </a:pPr>
            <a:r>
              <a:rPr lang="fr-FR" sz="1300" b="0" strike="noStrike" spc="-1">
                <a:latin typeface="Arial"/>
              </a:rPr>
              <a:t>Gestion des systèmes de production agricole</a:t>
            </a:r>
          </a:p>
        </c:rich>
      </c:tx>
      <c:layout/>
      <c:overlay val="0"/>
      <c:spPr>
        <a:noFill/>
        <a:ln>
          <a:noFill/>
        </a:ln>
      </c:spPr>
    </c:title>
    <c:autoTitleDeleted val="0"/>
    <c:plotArea>
      <c:layout/>
      <c:barChart>
        <c:barDir val="col"/>
        <c:grouping val="stacked"/>
        <c:varyColors val="0"/>
        <c:ser>
          <c:idx val="0"/>
          <c:order val="0"/>
          <c:tx>
            <c:strRef>
              <c:f>Résultats!$C$12</c:f>
              <c:strCache>
                <c:ptCount val="1"/>
                <c:pt idx="0">
                  <c:v>Composante entretien-maintien</c:v>
                </c:pt>
              </c:strCache>
            </c:strRef>
          </c:tx>
          <c:spPr>
            <a:solidFill>
              <a:srgbClr val="784B04"/>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Résultats!$D$12:$I$12</c:f>
              <c:numCache>
                <c:formatCode>0.00</c:formatCode>
                <c:ptCount val="6"/>
                <c:pt idx="1">
                  <c:v>0.24399999999999999</c:v>
                </c:pt>
                <c:pt idx="2">
                  <c:v>0.37</c:v>
                </c:pt>
                <c:pt idx="3">
                  <c:v>0.55000000000000004</c:v>
                </c:pt>
                <c:pt idx="4">
                  <c:v>0.73</c:v>
                </c:pt>
                <c:pt idx="5">
                  <c:v>0.91</c:v>
                </c:pt>
              </c:numCache>
            </c:numRef>
          </c:val>
          <c:extLst xmlns:c16r2="http://schemas.microsoft.com/office/drawing/2015/06/chart">
            <c:ext xmlns:c16="http://schemas.microsoft.com/office/drawing/2014/chart" uri="{C3380CC4-5D6E-409C-BE32-E72D297353CC}">
              <c16:uniqueId val="{00000000-16B9-41E2-A26F-A3F0DEDCA497}"/>
            </c:ext>
          </c:extLst>
        </c:ser>
        <c:ser>
          <c:idx val="1"/>
          <c:order val="1"/>
          <c:tx>
            <c:strRef>
              <c:f>Résultats!$C$15</c:f>
              <c:strCache>
                <c:ptCount val="1"/>
                <c:pt idx="0">
                  <c:v>Composante création-transition non remise en cause</c:v>
                </c:pt>
              </c:strCache>
            </c:strRef>
          </c:tx>
          <c:spPr>
            <a:solidFill>
              <a:srgbClr val="FFBF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Résultats!$D$15:$I$15</c:f>
              <c:numCache>
                <c:formatCode>0.00</c:formatCode>
                <c:ptCount val="6"/>
                <c:pt idx="1">
                  <c:v>0.126</c:v>
                </c:pt>
                <c:pt idx="2">
                  <c:v>0.18000000000000005</c:v>
                </c:pt>
                <c:pt idx="3">
                  <c:v>0.17999999999999994</c:v>
                </c:pt>
                <c:pt idx="4">
                  <c:v>0.18000000000000005</c:v>
                </c:pt>
                <c:pt idx="5">
                  <c:v>8.9999999999999969E-2</c:v>
                </c:pt>
              </c:numCache>
            </c:numRef>
          </c:val>
          <c:extLst xmlns:c16r2="http://schemas.microsoft.com/office/drawing/2015/06/chart">
            <c:ext xmlns:c16="http://schemas.microsoft.com/office/drawing/2014/chart" uri="{C3380CC4-5D6E-409C-BE32-E72D297353CC}">
              <c16:uniqueId val="{00000001-16B9-41E2-A26F-A3F0DEDCA497}"/>
            </c:ext>
          </c:extLst>
        </c:ser>
        <c:ser>
          <c:idx val="2"/>
          <c:order val="2"/>
          <c:tx>
            <c:v>Composante création-transition déduite par l'effet cliquet : origine de l'effet cliquet</c:v>
          </c:tx>
          <c:spPr>
            <a:pattFill prst="wdUpDiag">
              <a:fgClr>
                <a:srgbClr val="000000"/>
              </a:fgClr>
              <a:bgClr>
                <a:srgbClr val="FFBF00"/>
              </a:bgClr>
            </a:patt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Résultats!$D$14:$I$14</c:f>
              <c:numCache>
                <c:formatCode>0.00</c:formatCode>
                <c:ptCount val="6"/>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16B9-41E2-A26F-A3F0DEDCA497}"/>
            </c:ext>
          </c:extLst>
        </c:ser>
        <c:dLbls>
          <c:showLegendKey val="0"/>
          <c:showVal val="0"/>
          <c:showCatName val="0"/>
          <c:showSerName val="0"/>
          <c:showPercent val="0"/>
          <c:showBubbleSize val="0"/>
        </c:dLbls>
        <c:gapWidth val="100"/>
        <c:overlap val="100"/>
        <c:axId val="152108032"/>
        <c:axId val="153371776"/>
      </c:barChart>
      <c:lineChart>
        <c:grouping val="stacked"/>
        <c:varyColors val="0"/>
        <c:ser>
          <c:idx val="3"/>
          <c:order val="3"/>
          <c:tx>
            <c:strRef>
              <c:f>Résultats!$C$11</c:f>
              <c:strCache>
                <c:ptCount val="1"/>
                <c:pt idx="0">
                  <c:v>Note moyenne</c:v>
                </c:pt>
              </c:strCache>
            </c:strRef>
          </c:tx>
          <c:spPr>
            <a:ln w="28800">
              <a:solidFill>
                <a:srgbClr val="579D1C"/>
              </a:solidFill>
              <a:round/>
            </a:ln>
          </c:spPr>
          <c:marker>
            <c:symbol val="none"/>
          </c:marker>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Résultats!$D$11:$I$11</c:f>
              <c:numCache>
                <c:formatCode>0.00</c:formatCode>
                <c:ptCount val="6"/>
                <c:pt idx="0">
                  <c:v>0.24399999999999999</c:v>
                </c:pt>
                <c:pt idx="1">
                  <c:v>0.37</c:v>
                </c:pt>
                <c:pt idx="2">
                  <c:v>0.55000000000000004</c:v>
                </c:pt>
                <c:pt idx="3">
                  <c:v>0.73</c:v>
                </c:pt>
                <c:pt idx="4">
                  <c:v>0.91</c:v>
                </c:pt>
                <c:pt idx="5">
                  <c:v>1</c:v>
                </c:pt>
              </c:numCache>
            </c:numRef>
          </c:val>
          <c:smooth val="0"/>
          <c:extLst xmlns:c16r2="http://schemas.microsoft.com/office/drawing/2015/06/chart">
            <c:ext xmlns:c16="http://schemas.microsoft.com/office/drawing/2014/chart" uri="{C3380CC4-5D6E-409C-BE32-E72D297353CC}">
              <c16:uniqueId val="{00000003-16B9-41E2-A26F-A3F0DEDCA497}"/>
            </c:ext>
          </c:extLst>
        </c:ser>
        <c:dLbls>
          <c:showLegendKey val="0"/>
          <c:showVal val="0"/>
          <c:showCatName val="0"/>
          <c:showSerName val="0"/>
          <c:showPercent val="0"/>
          <c:showBubbleSize val="0"/>
        </c:dLbls>
        <c:hiLowLines>
          <c:spPr>
            <a:ln>
              <a:noFill/>
            </a:ln>
          </c:spPr>
        </c:hiLowLines>
        <c:marker val="1"/>
        <c:smooth val="0"/>
        <c:axId val="152122368"/>
        <c:axId val="153372352"/>
      </c:lineChart>
      <c:catAx>
        <c:axId val="152108032"/>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53371776"/>
        <c:crosses val="autoZero"/>
        <c:auto val="1"/>
        <c:lblAlgn val="ctr"/>
        <c:lblOffset val="100"/>
        <c:noMultiLvlLbl val="1"/>
      </c:catAx>
      <c:valAx>
        <c:axId val="153371776"/>
        <c:scaling>
          <c:orientation val="minMax"/>
          <c:max val="1"/>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52108032"/>
        <c:crosses val="autoZero"/>
        <c:crossBetween val="between"/>
      </c:valAx>
      <c:catAx>
        <c:axId val="152122368"/>
        <c:scaling>
          <c:orientation val="minMax"/>
        </c:scaling>
        <c:delete val="1"/>
        <c:axPos val="b"/>
        <c:numFmt formatCode="General" sourceLinked="1"/>
        <c:majorTickMark val="out"/>
        <c:minorTickMark val="none"/>
        <c:tickLblPos val="nextTo"/>
        <c:crossAx val="153372352"/>
        <c:crosses val="autoZero"/>
        <c:auto val="1"/>
        <c:lblAlgn val="ctr"/>
        <c:lblOffset val="100"/>
        <c:noMultiLvlLbl val="1"/>
      </c:catAx>
      <c:valAx>
        <c:axId val="153372352"/>
        <c:scaling>
          <c:orientation val="minMax"/>
          <c:max val="1"/>
        </c:scaling>
        <c:delete val="1"/>
        <c:axPos val="l"/>
        <c:majorGridlines>
          <c:spPr>
            <a:ln>
              <a:solidFill>
                <a:srgbClr val="B3B3B3"/>
              </a:solidFill>
            </a:ln>
          </c:spPr>
        </c:majorGridlines>
        <c:numFmt formatCode="0.00" sourceLinked="1"/>
        <c:majorTickMark val="out"/>
        <c:minorTickMark val="none"/>
        <c:tickLblPos val="nextTo"/>
        <c:crossAx val="152122368"/>
        <c:crosses val="autoZero"/>
        <c:crossBetween val="between"/>
      </c:valAx>
      <c:spPr>
        <a:noFill/>
        <a:ln>
          <a:solidFill>
            <a:srgbClr val="B3B3B3"/>
          </a:solidFill>
        </a:ln>
      </c:spPr>
    </c:plotArea>
    <c:legend>
      <c:legendPos val="r"/>
      <c:layout/>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title>
      <c:tx>
        <c:rich>
          <a:bodyPr rot="0"/>
          <a:lstStyle/>
          <a:p>
            <a:pPr>
              <a:defRPr sz="1300" b="0" strike="noStrike" spc="-1">
                <a:latin typeface="Arial"/>
              </a:defRPr>
            </a:pPr>
            <a:r>
              <a:rPr lang="fr-FR" sz="1300" b="0" strike="noStrike" spc="-1">
                <a:latin typeface="Arial"/>
              </a:rPr>
              <a:t>Gestion des systèmes de production agricole</a:t>
            </a:r>
          </a:p>
        </c:rich>
      </c:tx>
      <c:layout/>
      <c:overlay val="0"/>
      <c:spPr>
        <a:noFill/>
        <a:ln>
          <a:noFill/>
        </a:ln>
      </c:spPr>
    </c:title>
    <c:autoTitleDeleted val="0"/>
    <c:plotArea>
      <c:layout/>
      <c:barChart>
        <c:barDir val="col"/>
        <c:grouping val="stacked"/>
        <c:varyColors val="0"/>
        <c:ser>
          <c:idx val="0"/>
          <c:order val="0"/>
          <c:tx>
            <c:strRef>
              <c:f>Résultats!$C$12</c:f>
              <c:strCache>
                <c:ptCount val="1"/>
                <c:pt idx="0">
                  <c:v>Composante entretien-maintien</c:v>
                </c:pt>
              </c:strCache>
            </c:strRef>
          </c:tx>
          <c:spPr>
            <a:solidFill>
              <a:srgbClr val="784B04"/>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Résultats!$D$12:$I$12</c:f>
              <c:numCache>
                <c:formatCode>0.00</c:formatCode>
                <c:ptCount val="6"/>
                <c:pt idx="1">
                  <c:v>0.24399999999999999</c:v>
                </c:pt>
                <c:pt idx="2">
                  <c:v>0.37</c:v>
                </c:pt>
                <c:pt idx="3">
                  <c:v>0.55000000000000004</c:v>
                </c:pt>
                <c:pt idx="4">
                  <c:v>0.73</c:v>
                </c:pt>
                <c:pt idx="5">
                  <c:v>0.91</c:v>
                </c:pt>
              </c:numCache>
            </c:numRef>
          </c:val>
          <c:extLst xmlns:c16r2="http://schemas.microsoft.com/office/drawing/2015/06/chart">
            <c:ext xmlns:c16="http://schemas.microsoft.com/office/drawing/2014/chart" uri="{C3380CC4-5D6E-409C-BE32-E72D297353CC}">
              <c16:uniqueId val="{00000000-B2B0-4DAB-8FA2-5A5805C28A32}"/>
            </c:ext>
          </c:extLst>
        </c:ser>
        <c:ser>
          <c:idx val="1"/>
          <c:order val="1"/>
          <c:tx>
            <c:strRef>
              <c:f>Résultats!$C$13</c:f>
              <c:strCache>
                <c:ptCount val="1"/>
                <c:pt idx="0">
                  <c:v>Composante création-transition</c:v>
                </c:pt>
              </c:strCache>
            </c:strRef>
          </c:tx>
          <c:spPr>
            <a:solidFill>
              <a:srgbClr val="FFBF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Résultats!$D$13:$I$13</c:f>
              <c:numCache>
                <c:formatCode>0.00</c:formatCode>
                <c:ptCount val="6"/>
                <c:pt idx="1">
                  <c:v>0.126</c:v>
                </c:pt>
                <c:pt idx="2">
                  <c:v>0.18000000000000005</c:v>
                </c:pt>
                <c:pt idx="3">
                  <c:v>0.17999999999999994</c:v>
                </c:pt>
                <c:pt idx="4">
                  <c:v>0.18000000000000005</c:v>
                </c:pt>
                <c:pt idx="5">
                  <c:v>8.9999999999999969E-2</c:v>
                </c:pt>
              </c:numCache>
            </c:numRef>
          </c:val>
          <c:extLst xmlns:c16r2="http://schemas.microsoft.com/office/drawing/2015/06/chart">
            <c:ext xmlns:c16="http://schemas.microsoft.com/office/drawing/2014/chart" uri="{C3380CC4-5D6E-409C-BE32-E72D297353CC}">
              <c16:uniqueId val="{00000001-B2B0-4DAB-8FA2-5A5805C28A32}"/>
            </c:ext>
          </c:extLst>
        </c:ser>
        <c:ser>
          <c:idx val="2"/>
          <c:order val="2"/>
          <c:tx>
            <c:strRef>
              <c:f>Résultats!$E$17</c:f>
              <c:strCache>
                <c:ptCount val="1"/>
                <c:pt idx="0">
                  <c:v>Déduction annuelle effet cliquet</c:v>
                </c:pt>
              </c:strCache>
            </c:strRef>
          </c:tx>
          <c:spPr>
            <a:blipFill rotWithShape="0">
              <a:blip xmlns:r="http://schemas.openxmlformats.org/officeDocument/2006/relationships" r:embed="rId1"/>
              <a:tile/>
            </a:blipFill>
            <a:ln>
              <a:noFill/>
            </a:ln>
          </c:spPr>
          <c:invertIfNegative val="0"/>
          <c:dPt>
            <c:idx val="2"/>
            <c:invertIfNegative val="0"/>
            <c:bubble3D val="0"/>
            <c:extLst xmlns:c16r2="http://schemas.microsoft.com/office/drawing/2015/06/chart">
              <c:ext xmlns:c16="http://schemas.microsoft.com/office/drawing/2014/chart" uri="{C3380CC4-5D6E-409C-BE32-E72D297353CC}">
                <c16:uniqueId val="{00000003-B2B0-4DAB-8FA2-5A5805C28A32}"/>
              </c:ext>
            </c:extLst>
          </c:dPt>
          <c:dPt>
            <c:idx val="4"/>
            <c:invertIfNegative val="0"/>
            <c:bubble3D val="0"/>
            <c:extLst xmlns:c16r2="http://schemas.microsoft.com/office/drawing/2015/06/chart">
              <c:ext xmlns:c16="http://schemas.microsoft.com/office/drawing/2014/chart" uri="{C3380CC4-5D6E-409C-BE32-E72D297353CC}">
                <c16:uniqueId val="{00000005-B2B0-4DAB-8FA2-5A5805C28A32}"/>
              </c:ext>
            </c:extLst>
          </c:dPt>
          <c:dLbls>
            <c:dLbl>
              <c:idx val="2"/>
              <c:spPr/>
              <c:txPr>
                <a:bodyPr/>
                <a:lstStyle/>
                <a:p>
                  <a:pPr>
                    <a:defRPr sz="1000" b="0" strike="noStrike" spc="-1">
                      <a:latin typeface="Arial"/>
                    </a:defRPr>
                  </a:pPr>
                  <a:endParaRPr lang="fr-FR"/>
                </a:p>
              </c:txPr>
              <c:showLegendKey val="0"/>
              <c:showVal val="0"/>
              <c:showCatName val="0"/>
              <c:showSerName val="0"/>
              <c:showPercent val="0"/>
              <c:showBubbleSize val="1"/>
            </c:dLbl>
            <c:dLbl>
              <c:idx val="4"/>
              <c:spPr/>
              <c:txPr>
                <a:bodyPr/>
                <a:lstStyle/>
                <a:p>
                  <a:pPr>
                    <a:defRPr sz="1000" b="0" strike="noStrike" spc="-1">
                      <a:latin typeface="Arial"/>
                    </a:defRPr>
                  </a:pPr>
                  <a:endParaRPr lang="fr-FR"/>
                </a:p>
              </c:txPr>
              <c:showLegendKey val="0"/>
              <c:showVal val="0"/>
              <c:showCatName val="0"/>
              <c:showSerName val="0"/>
              <c:showPercent val="0"/>
              <c:showBubbleSize val="1"/>
            </c:dLbl>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Résultats!$D$19:$I$19</c:f>
              <c:numCache>
                <c:formatCode>0.00</c:formatCode>
                <c:ptCount val="6"/>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6-B2B0-4DAB-8FA2-5A5805C28A32}"/>
            </c:ext>
          </c:extLst>
        </c:ser>
        <c:dLbls>
          <c:showLegendKey val="0"/>
          <c:showVal val="0"/>
          <c:showCatName val="0"/>
          <c:showSerName val="0"/>
          <c:showPercent val="0"/>
          <c:showBubbleSize val="0"/>
        </c:dLbls>
        <c:gapWidth val="100"/>
        <c:overlap val="100"/>
        <c:axId val="153440256"/>
        <c:axId val="153374656"/>
      </c:barChart>
      <c:lineChart>
        <c:grouping val="stacked"/>
        <c:varyColors val="0"/>
        <c:ser>
          <c:idx val="3"/>
          <c:order val="3"/>
          <c:tx>
            <c:strRef>
              <c:f>Résultats!$C$11</c:f>
              <c:strCache>
                <c:ptCount val="1"/>
                <c:pt idx="0">
                  <c:v>Note moyenne</c:v>
                </c:pt>
              </c:strCache>
            </c:strRef>
          </c:tx>
          <c:spPr>
            <a:ln w="28800">
              <a:solidFill>
                <a:srgbClr val="579D1C"/>
              </a:solidFill>
              <a:round/>
            </a:ln>
          </c:spPr>
          <c:marker>
            <c:symbol val="none"/>
          </c:marker>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Résultats!$D$11:$I$11</c:f>
              <c:numCache>
                <c:formatCode>0.00</c:formatCode>
                <c:ptCount val="6"/>
                <c:pt idx="0">
                  <c:v>0.24399999999999999</c:v>
                </c:pt>
                <c:pt idx="1">
                  <c:v>0.37</c:v>
                </c:pt>
                <c:pt idx="2">
                  <c:v>0.55000000000000004</c:v>
                </c:pt>
                <c:pt idx="3">
                  <c:v>0.73</c:v>
                </c:pt>
                <c:pt idx="4">
                  <c:v>0.91</c:v>
                </c:pt>
                <c:pt idx="5">
                  <c:v>1</c:v>
                </c:pt>
              </c:numCache>
            </c:numRef>
          </c:val>
          <c:smooth val="0"/>
          <c:extLst xmlns:c16r2="http://schemas.microsoft.com/office/drawing/2015/06/chart">
            <c:ext xmlns:c16="http://schemas.microsoft.com/office/drawing/2014/chart" uri="{C3380CC4-5D6E-409C-BE32-E72D297353CC}">
              <c16:uniqueId val="{00000007-B2B0-4DAB-8FA2-5A5805C28A32}"/>
            </c:ext>
          </c:extLst>
        </c:ser>
        <c:dLbls>
          <c:showLegendKey val="0"/>
          <c:showVal val="0"/>
          <c:showCatName val="0"/>
          <c:showSerName val="0"/>
          <c:showPercent val="0"/>
          <c:showBubbleSize val="0"/>
        </c:dLbls>
        <c:hiLowLines>
          <c:spPr>
            <a:ln>
              <a:noFill/>
            </a:ln>
          </c:spPr>
        </c:hiLowLines>
        <c:marker val="1"/>
        <c:smooth val="0"/>
        <c:axId val="153441280"/>
        <c:axId val="153375232"/>
      </c:lineChart>
      <c:catAx>
        <c:axId val="153440256"/>
        <c:scaling>
          <c:orientation val="minMax"/>
        </c:scaling>
        <c:delete val="0"/>
        <c:axPos val="b"/>
        <c:numFmt formatCode="General" sourceLinked="1"/>
        <c:majorTickMark val="out"/>
        <c:minorTickMark val="none"/>
        <c:tickLblPos val="low"/>
        <c:spPr>
          <a:ln>
            <a:solidFill>
              <a:srgbClr val="B3B3B3"/>
            </a:solidFill>
          </a:ln>
        </c:spPr>
        <c:txPr>
          <a:bodyPr/>
          <a:lstStyle/>
          <a:p>
            <a:pPr>
              <a:defRPr sz="1000" b="0" strike="noStrike" spc="-1">
                <a:latin typeface="Arial"/>
              </a:defRPr>
            </a:pPr>
            <a:endParaRPr lang="fr-FR"/>
          </a:p>
        </c:txPr>
        <c:crossAx val="153374656"/>
        <c:crosses val="autoZero"/>
        <c:auto val="1"/>
        <c:lblAlgn val="ctr"/>
        <c:lblOffset val="100"/>
        <c:noMultiLvlLbl val="1"/>
      </c:catAx>
      <c:valAx>
        <c:axId val="153374656"/>
        <c:scaling>
          <c:orientation val="minMax"/>
          <c:max val="1"/>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53440256"/>
        <c:crosses val="autoZero"/>
        <c:crossBetween val="between"/>
      </c:valAx>
      <c:catAx>
        <c:axId val="153441280"/>
        <c:scaling>
          <c:orientation val="minMax"/>
        </c:scaling>
        <c:delete val="1"/>
        <c:axPos val="b"/>
        <c:numFmt formatCode="General" sourceLinked="1"/>
        <c:majorTickMark val="out"/>
        <c:minorTickMark val="none"/>
        <c:tickLblPos val="low"/>
        <c:crossAx val="153375232"/>
        <c:crosses val="autoZero"/>
        <c:auto val="1"/>
        <c:lblAlgn val="ctr"/>
        <c:lblOffset val="100"/>
        <c:noMultiLvlLbl val="1"/>
      </c:catAx>
      <c:valAx>
        <c:axId val="153375232"/>
        <c:scaling>
          <c:orientation val="minMax"/>
          <c:max val="1"/>
        </c:scaling>
        <c:delete val="1"/>
        <c:axPos val="l"/>
        <c:majorGridlines>
          <c:spPr>
            <a:ln>
              <a:solidFill>
                <a:srgbClr val="B3B3B3"/>
              </a:solidFill>
            </a:ln>
          </c:spPr>
        </c:majorGridlines>
        <c:numFmt formatCode="0.00" sourceLinked="1"/>
        <c:majorTickMark val="out"/>
        <c:minorTickMark val="none"/>
        <c:tickLblPos val="nextTo"/>
        <c:crossAx val="153441280"/>
        <c:crosses val="autoZero"/>
        <c:crossBetween val="between"/>
      </c:valAx>
      <c:spPr>
        <a:noFill/>
        <a:ln>
          <a:solidFill>
            <a:srgbClr val="B3B3B3"/>
          </a:solidFill>
        </a:ln>
      </c:spPr>
    </c:plotArea>
    <c:legend>
      <c:legendPos val="r"/>
      <c:layout/>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title>
      <c:tx>
        <c:rich>
          <a:bodyPr rot="0"/>
          <a:lstStyle/>
          <a:p>
            <a:pPr>
              <a:defRPr sz="1300" b="0" strike="noStrike" spc="-1">
                <a:latin typeface="Arial"/>
              </a:defRPr>
            </a:pPr>
            <a:r>
              <a:rPr lang="fr-FR" sz="1300" b="0" strike="noStrike" spc="-1">
                <a:latin typeface="Arial"/>
              </a:rPr>
              <a:t>Gestion des structures paysagères</a:t>
            </a:r>
          </a:p>
        </c:rich>
      </c:tx>
      <c:layout/>
      <c:overlay val="0"/>
      <c:spPr>
        <a:noFill/>
        <a:ln>
          <a:noFill/>
        </a:ln>
      </c:spPr>
    </c:title>
    <c:autoTitleDeleted val="0"/>
    <c:plotArea>
      <c:layout/>
      <c:barChart>
        <c:barDir val="col"/>
        <c:grouping val="stacked"/>
        <c:varyColors val="0"/>
        <c:ser>
          <c:idx val="0"/>
          <c:order val="0"/>
          <c:tx>
            <c:strRef>
              <c:f>Résultats!$C$6</c:f>
              <c:strCache>
                <c:ptCount val="1"/>
                <c:pt idx="0">
                  <c:v>Composante entretien-maintien</c:v>
                </c:pt>
              </c:strCache>
            </c:strRef>
          </c:tx>
          <c:spPr>
            <a:solidFill>
              <a:srgbClr val="2A6099"/>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Résultats!$D$6:$I$6</c:f>
              <c:numCache>
                <c:formatCode>0.00</c:formatCode>
                <c:ptCount val="6"/>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8D81-4A8D-8BE1-AF3C9BA90F00}"/>
            </c:ext>
          </c:extLst>
        </c:ser>
        <c:ser>
          <c:idx val="1"/>
          <c:order val="1"/>
          <c:tx>
            <c:strRef>
              <c:f>Résultats!$C$9</c:f>
              <c:strCache>
                <c:ptCount val="1"/>
                <c:pt idx="0">
                  <c:v>Composante création-transition non remise en cause</c:v>
                </c:pt>
              </c:strCache>
            </c:strRef>
          </c:tx>
          <c:spPr>
            <a:solidFill>
              <a:srgbClr val="FF40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Résultats!$D$9:$I$9</c:f>
              <c:numCache>
                <c:formatCode>0.00</c:formatCode>
                <c:ptCount val="6"/>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8D81-4A8D-8BE1-AF3C9BA90F00}"/>
            </c:ext>
          </c:extLst>
        </c:ser>
        <c:ser>
          <c:idx val="2"/>
          <c:order val="2"/>
          <c:tx>
            <c:v>Composante création-transition déduite par l'effet cliquet : origine de l'effet cliquet</c:v>
          </c:tx>
          <c:spPr>
            <a:pattFill prst="wdUpDiag">
              <a:fgClr>
                <a:srgbClr val="000000"/>
              </a:fgClr>
              <a:bgClr>
                <a:srgbClr val="FF4000"/>
              </a:bgClr>
            </a:patt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Résultats!$D$8:$I$8</c:f>
              <c:numCache>
                <c:formatCode>0.00</c:formatCode>
                <c:ptCount val="6"/>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8D81-4A8D-8BE1-AF3C9BA90F00}"/>
            </c:ext>
          </c:extLst>
        </c:ser>
        <c:dLbls>
          <c:showLegendKey val="0"/>
          <c:showVal val="0"/>
          <c:showCatName val="0"/>
          <c:showSerName val="0"/>
          <c:showPercent val="0"/>
          <c:showBubbleSize val="0"/>
        </c:dLbls>
        <c:gapWidth val="100"/>
        <c:overlap val="100"/>
        <c:axId val="171600896"/>
        <c:axId val="153377536"/>
      </c:barChart>
      <c:lineChart>
        <c:grouping val="stacked"/>
        <c:varyColors val="0"/>
        <c:ser>
          <c:idx val="3"/>
          <c:order val="3"/>
          <c:tx>
            <c:strRef>
              <c:f>Résultats!$C$5</c:f>
              <c:strCache>
                <c:ptCount val="1"/>
                <c:pt idx="0">
                  <c:v>Note moyenne</c:v>
                </c:pt>
              </c:strCache>
            </c:strRef>
          </c:tx>
          <c:spPr>
            <a:ln w="28800">
              <a:solidFill>
                <a:srgbClr val="579D1C"/>
              </a:solidFill>
              <a:round/>
            </a:ln>
          </c:spPr>
          <c:marker>
            <c:symbol val="none"/>
          </c:marker>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Résultats!$D$4:$I$4</c:f>
              <c:strCache>
                <c:ptCount val="6"/>
                <c:pt idx="0">
                  <c:v>Année 0</c:v>
                </c:pt>
                <c:pt idx="1">
                  <c:v>Année 1</c:v>
                </c:pt>
                <c:pt idx="2">
                  <c:v>Année 2</c:v>
                </c:pt>
                <c:pt idx="3">
                  <c:v>Année 3</c:v>
                </c:pt>
                <c:pt idx="4">
                  <c:v>Année 4</c:v>
                </c:pt>
                <c:pt idx="5">
                  <c:v>Année 5</c:v>
                </c:pt>
              </c:strCache>
            </c:strRef>
          </c:cat>
          <c:val>
            <c:numRef>
              <c:f>Résultats!$D$5:$I$5</c:f>
              <c:numCache>
                <c:formatCode>0.00</c:formatCode>
                <c:ptCount val="6"/>
                <c:pt idx="0">
                  <c:v>0</c:v>
                </c:pt>
                <c:pt idx="1">
                  <c:v>0</c:v>
                </c:pt>
                <c:pt idx="2">
                  <c:v>0</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3-8D81-4A8D-8BE1-AF3C9BA90F00}"/>
            </c:ext>
          </c:extLst>
        </c:ser>
        <c:dLbls>
          <c:showLegendKey val="0"/>
          <c:showVal val="0"/>
          <c:showCatName val="0"/>
          <c:showSerName val="0"/>
          <c:showPercent val="0"/>
          <c:showBubbleSize val="0"/>
        </c:dLbls>
        <c:hiLowLines>
          <c:spPr>
            <a:ln>
              <a:noFill/>
            </a:ln>
          </c:spPr>
        </c:hiLowLines>
        <c:marker val="1"/>
        <c:smooth val="0"/>
        <c:axId val="153441792"/>
        <c:axId val="153378112"/>
      </c:lineChart>
      <c:catAx>
        <c:axId val="171600896"/>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53377536"/>
        <c:crosses val="autoZero"/>
        <c:auto val="1"/>
        <c:lblAlgn val="ctr"/>
        <c:lblOffset val="100"/>
        <c:noMultiLvlLbl val="1"/>
      </c:catAx>
      <c:valAx>
        <c:axId val="153377536"/>
        <c:scaling>
          <c:orientation val="minMax"/>
          <c:max val="1"/>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71600896"/>
        <c:crosses val="autoZero"/>
        <c:crossBetween val="between"/>
      </c:valAx>
      <c:catAx>
        <c:axId val="153441792"/>
        <c:scaling>
          <c:orientation val="minMax"/>
        </c:scaling>
        <c:delete val="1"/>
        <c:axPos val="b"/>
        <c:numFmt formatCode="General" sourceLinked="1"/>
        <c:majorTickMark val="out"/>
        <c:minorTickMark val="none"/>
        <c:tickLblPos val="nextTo"/>
        <c:crossAx val="153378112"/>
        <c:crosses val="autoZero"/>
        <c:auto val="1"/>
        <c:lblAlgn val="ctr"/>
        <c:lblOffset val="100"/>
        <c:noMultiLvlLbl val="1"/>
      </c:catAx>
      <c:valAx>
        <c:axId val="153378112"/>
        <c:scaling>
          <c:orientation val="minMax"/>
          <c:max val="1"/>
        </c:scaling>
        <c:delete val="1"/>
        <c:axPos val="l"/>
        <c:majorGridlines>
          <c:spPr>
            <a:ln>
              <a:solidFill>
                <a:srgbClr val="B3B3B3"/>
              </a:solidFill>
            </a:ln>
          </c:spPr>
        </c:majorGridlines>
        <c:numFmt formatCode="0.00" sourceLinked="1"/>
        <c:majorTickMark val="out"/>
        <c:minorTickMark val="none"/>
        <c:tickLblPos val="nextTo"/>
        <c:crossAx val="153441792"/>
        <c:crosses val="autoZero"/>
        <c:crossBetween val="between"/>
      </c:valAx>
      <c:spPr>
        <a:noFill/>
        <a:ln>
          <a:solidFill>
            <a:srgbClr val="B3B3B3"/>
          </a:solidFill>
        </a:ln>
      </c:spPr>
    </c:plotArea>
    <c:legend>
      <c:legendPos val="r"/>
      <c:layout/>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title>
      <c:tx>
        <c:rich>
          <a:bodyPr rot="0"/>
          <a:lstStyle/>
          <a:p>
            <a:pPr>
              <a:defRPr sz="1300" b="0" strike="noStrike" spc="-1">
                <a:latin typeface="Arial"/>
              </a:defRPr>
            </a:pPr>
            <a:r>
              <a:rPr lang="fr-FR" sz="1300" b="0" strike="noStrike" spc="-1">
                <a:latin typeface="Arial"/>
              </a:rPr>
              <a:t>Tout domaine confondu</a:t>
            </a:r>
          </a:p>
        </c:rich>
      </c:tx>
      <c:layout/>
      <c:overlay val="0"/>
      <c:spPr>
        <a:noFill/>
        <a:ln>
          <a:noFill/>
        </a:ln>
      </c:spPr>
    </c:title>
    <c:autoTitleDeleted val="0"/>
    <c:plotArea>
      <c:layout/>
      <c:barChart>
        <c:barDir val="col"/>
        <c:grouping val="clustered"/>
        <c:varyColors val="0"/>
        <c:ser>
          <c:idx val="0"/>
          <c:order val="0"/>
          <c:tx>
            <c:v>Rémunération unitaire totale                                                     </c:v>
          </c:tx>
          <c:spPr>
            <a:solidFill>
              <a:srgbClr val="784B04"/>
            </a:solidFill>
            <a:ln w="360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1-D44D-42F4-9FDE-864C591D5E0B}"/>
              </c:ext>
            </c:extLst>
          </c:dPt>
          <c:dPt>
            <c:idx val="1"/>
            <c:invertIfNegative val="0"/>
            <c:bubble3D val="0"/>
            <c:extLst xmlns:c16r2="http://schemas.microsoft.com/office/drawing/2015/06/chart">
              <c:ext xmlns:c16="http://schemas.microsoft.com/office/drawing/2014/chart" uri="{C3380CC4-5D6E-409C-BE32-E72D297353CC}">
                <c16:uniqueId val="{00000003-D44D-42F4-9FDE-864C591D5E0B}"/>
              </c:ext>
            </c:extLst>
          </c:dPt>
          <c:dPt>
            <c:idx val="4"/>
            <c:invertIfNegative val="0"/>
            <c:bubble3D val="0"/>
            <c:extLst xmlns:c16r2="http://schemas.microsoft.com/office/drawing/2015/06/chart">
              <c:ext xmlns:c16="http://schemas.microsoft.com/office/drawing/2014/chart" uri="{C3380CC4-5D6E-409C-BE32-E72D297353CC}">
                <c16:uniqueId val="{00000005-D44D-42F4-9FDE-864C591D5E0B}"/>
              </c:ext>
            </c:extLst>
          </c:dPt>
          <c:dLbls>
            <c:dLbl>
              <c:idx val="0"/>
              <c:spPr/>
              <c:txPr>
                <a:bodyPr/>
                <a:lstStyle/>
                <a:p>
                  <a:pPr>
                    <a:defRPr sz="1000" b="0" strike="noStrike" spc="-1">
                      <a:latin typeface="Arial"/>
                    </a:defRPr>
                  </a:pPr>
                  <a:endParaRPr lang="fr-FR"/>
                </a:p>
              </c:txPr>
              <c:showLegendKey val="0"/>
              <c:showVal val="1"/>
              <c:showCatName val="0"/>
              <c:showSerName val="0"/>
              <c:showPercent val="0"/>
              <c:showBubbleSize val="1"/>
            </c:dLbl>
            <c:dLbl>
              <c:idx val="1"/>
              <c:spPr/>
              <c:txPr>
                <a:bodyPr/>
                <a:lstStyle/>
                <a:p>
                  <a:pPr>
                    <a:defRPr sz="1000" b="0" strike="noStrike" spc="-1">
                      <a:latin typeface="Arial"/>
                    </a:defRPr>
                  </a:pPr>
                  <a:endParaRPr lang="fr-FR"/>
                </a:p>
              </c:txPr>
              <c:showLegendKey val="0"/>
              <c:showVal val="1"/>
              <c:showCatName val="0"/>
              <c:showSerName val="0"/>
              <c:showPercent val="0"/>
              <c:showBubbleSize val="1"/>
            </c:dLbl>
            <c:dLbl>
              <c:idx val="4"/>
              <c:spPr/>
              <c:txPr>
                <a:bodyPr/>
                <a:lstStyle/>
                <a:p>
                  <a:pPr>
                    <a:defRPr sz="1000" b="0" strike="noStrike" spc="-1">
                      <a:latin typeface="Arial"/>
                    </a:defRPr>
                  </a:pPr>
                  <a:endParaRPr lang="fr-FR"/>
                </a:p>
              </c:txPr>
              <c:showLegendKey val="0"/>
              <c:showVal val="1"/>
              <c:showCatName val="0"/>
              <c:showSerName val="0"/>
              <c:showPercent val="0"/>
              <c:showBubbleSize val="1"/>
            </c:dLbl>
            <c:spPr>
              <a:noFill/>
              <a:ln>
                <a:noFill/>
              </a:ln>
              <a:effectLst/>
            </c:spPr>
            <c:txPr>
              <a:bodyPr/>
              <a:lstStyle/>
              <a:p>
                <a:pPr>
                  <a:defRPr sz="1000" b="0" strike="noStrike" spc="-1">
                    <a:latin typeface="Arial"/>
                  </a:defRPr>
                </a:pPr>
                <a:endParaRPr lang="fr-FR"/>
              </a:p>
            </c:txPr>
            <c:showLegendKey val="0"/>
            <c:showVal val="1"/>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Résultats!$E$24:$I$24</c:f>
              <c:strCache>
                <c:ptCount val="5"/>
                <c:pt idx="0">
                  <c:v>Année 1</c:v>
                </c:pt>
                <c:pt idx="1">
                  <c:v>Année 2</c:v>
                </c:pt>
                <c:pt idx="2">
                  <c:v>Année 3</c:v>
                </c:pt>
                <c:pt idx="3">
                  <c:v>Année 4</c:v>
                </c:pt>
                <c:pt idx="4">
                  <c:v>Année 5</c:v>
                </c:pt>
              </c:strCache>
            </c:strRef>
          </c:cat>
          <c:val>
            <c:numRef>
              <c:f>Résultats!$E$36:$I$36</c:f>
              <c:numCache>
                <c:formatCode>#,##0.00\ [$€/ha-40C];[Red]\-#,##0.00\ [$€/ha-40C]</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6-D44D-42F4-9FDE-864C591D5E0B}"/>
            </c:ext>
          </c:extLst>
        </c:ser>
        <c:dLbls>
          <c:showLegendKey val="0"/>
          <c:showVal val="0"/>
          <c:showCatName val="0"/>
          <c:showSerName val="0"/>
          <c:showPercent val="0"/>
          <c:showBubbleSize val="0"/>
        </c:dLbls>
        <c:gapWidth val="100"/>
        <c:axId val="153443840"/>
        <c:axId val="153528000"/>
      </c:barChart>
      <c:catAx>
        <c:axId val="153443840"/>
        <c:scaling>
          <c:orientation val="minMax"/>
        </c:scaling>
        <c:delete val="0"/>
        <c:axPos val="b"/>
        <c:numFmt formatCode="General" sourceLinked="1"/>
        <c:majorTickMark val="out"/>
        <c:minorTickMark val="none"/>
        <c:tickLblPos val="low"/>
        <c:spPr>
          <a:ln>
            <a:solidFill>
              <a:srgbClr val="B3B3B3"/>
            </a:solidFill>
          </a:ln>
        </c:spPr>
        <c:txPr>
          <a:bodyPr/>
          <a:lstStyle/>
          <a:p>
            <a:pPr>
              <a:defRPr sz="1000" b="0" strike="noStrike" spc="-1">
                <a:latin typeface="Arial"/>
              </a:defRPr>
            </a:pPr>
            <a:endParaRPr lang="fr-FR"/>
          </a:p>
        </c:txPr>
        <c:crossAx val="153528000"/>
        <c:crosses val="autoZero"/>
        <c:auto val="1"/>
        <c:lblAlgn val="ctr"/>
        <c:lblOffset val="100"/>
        <c:noMultiLvlLbl val="1"/>
      </c:catAx>
      <c:valAx>
        <c:axId val="153528000"/>
        <c:scaling>
          <c:orientation val="minMax"/>
        </c:scaling>
        <c:delete val="0"/>
        <c:axPos val="l"/>
        <c:majorGridlines>
          <c:spPr>
            <a:ln>
              <a:solidFill>
                <a:srgbClr val="B3B3B3"/>
              </a:solidFill>
            </a:ln>
          </c:spPr>
        </c:majorGridlines>
        <c:numFmt formatCode="#,##0.00\ [$€/ha-40C];[Red]\-#,##0.00\ [$€/ha-40C]"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53443840"/>
        <c:crosses val="autoZero"/>
        <c:crossBetween val="between"/>
      </c:valAx>
      <c:spPr>
        <a:noFill/>
        <a:ln>
          <a:solidFill>
            <a:srgbClr val="B3B3B3"/>
          </a:solidFill>
        </a:ln>
      </c:spPr>
    </c:plotArea>
    <c:legend>
      <c:legendPos val="r"/>
      <c:layout/>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title>
      <c:tx>
        <c:rich>
          <a:bodyPr rot="0"/>
          <a:lstStyle/>
          <a:p>
            <a:pPr>
              <a:defRPr sz="1300" b="0" strike="noStrike" spc="-1">
                <a:latin typeface="Arial"/>
              </a:defRPr>
            </a:pPr>
            <a:r>
              <a:rPr lang="fr-FR" sz="1300" b="0" strike="noStrike" spc="-1">
                <a:latin typeface="Arial"/>
              </a:rPr>
              <a:t>Détail par domaine</a:t>
            </a:r>
          </a:p>
        </c:rich>
      </c:tx>
      <c:layout/>
      <c:overlay val="0"/>
      <c:spPr>
        <a:noFill/>
        <a:ln>
          <a:noFill/>
        </a:ln>
      </c:spPr>
    </c:title>
    <c:autoTitleDeleted val="0"/>
    <c:plotArea>
      <c:layout/>
      <c:barChart>
        <c:barDir val="col"/>
        <c:grouping val="clustered"/>
        <c:varyColors val="0"/>
        <c:ser>
          <c:idx val="0"/>
          <c:order val="0"/>
          <c:tx>
            <c:strRef>
              <c:f>Résultats!$B$25</c:f>
              <c:strCache>
                <c:ptCount val="1"/>
                <c:pt idx="0">
                  <c:v>Gestion des structures paysagères</c:v>
                </c:pt>
              </c:strCache>
            </c:strRef>
          </c:tx>
          <c:spPr>
            <a:solidFill>
              <a:srgbClr val="784B04"/>
            </a:solidFill>
            <a:ln w="360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1-6245-42F4-B2B6-4669130D6AB4}"/>
              </c:ext>
            </c:extLst>
          </c:dPt>
          <c:dPt>
            <c:idx val="1"/>
            <c:invertIfNegative val="0"/>
            <c:bubble3D val="0"/>
            <c:extLst xmlns:c16r2="http://schemas.microsoft.com/office/drawing/2015/06/chart">
              <c:ext xmlns:c16="http://schemas.microsoft.com/office/drawing/2014/chart" uri="{C3380CC4-5D6E-409C-BE32-E72D297353CC}">
                <c16:uniqueId val="{00000003-6245-42F4-B2B6-4669130D6AB4}"/>
              </c:ext>
            </c:extLst>
          </c:dPt>
          <c:dPt>
            <c:idx val="4"/>
            <c:invertIfNegative val="0"/>
            <c:bubble3D val="0"/>
            <c:extLst xmlns:c16r2="http://schemas.microsoft.com/office/drawing/2015/06/chart">
              <c:ext xmlns:c16="http://schemas.microsoft.com/office/drawing/2014/chart" uri="{C3380CC4-5D6E-409C-BE32-E72D297353CC}">
                <c16:uniqueId val="{00000005-6245-42F4-B2B6-4669130D6AB4}"/>
              </c:ext>
            </c:extLst>
          </c:dPt>
          <c:dLbls>
            <c:dLbl>
              <c:idx val="0"/>
              <c:spPr/>
              <c:txPr>
                <a:bodyPr/>
                <a:lstStyle/>
                <a:p>
                  <a:pPr>
                    <a:defRPr sz="1000" b="0" strike="noStrike" spc="-1">
                      <a:latin typeface="Arial"/>
                    </a:defRPr>
                  </a:pPr>
                  <a:endParaRPr lang="fr-FR"/>
                </a:p>
              </c:txPr>
              <c:showLegendKey val="0"/>
              <c:showVal val="1"/>
              <c:showCatName val="0"/>
              <c:showSerName val="0"/>
              <c:showPercent val="0"/>
              <c:showBubbleSize val="1"/>
            </c:dLbl>
            <c:dLbl>
              <c:idx val="1"/>
              <c:spPr/>
              <c:txPr>
                <a:bodyPr/>
                <a:lstStyle/>
                <a:p>
                  <a:pPr>
                    <a:defRPr sz="1000" b="0" strike="noStrike" spc="-1">
                      <a:latin typeface="Arial"/>
                    </a:defRPr>
                  </a:pPr>
                  <a:endParaRPr lang="fr-FR"/>
                </a:p>
              </c:txPr>
              <c:showLegendKey val="0"/>
              <c:showVal val="1"/>
              <c:showCatName val="0"/>
              <c:showSerName val="0"/>
              <c:showPercent val="0"/>
              <c:showBubbleSize val="1"/>
            </c:dLbl>
            <c:dLbl>
              <c:idx val="4"/>
              <c:spPr/>
              <c:txPr>
                <a:bodyPr/>
                <a:lstStyle/>
                <a:p>
                  <a:pPr>
                    <a:defRPr sz="1000" b="0" strike="noStrike" spc="-1">
                      <a:latin typeface="Arial"/>
                    </a:defRPr>
                  </a:pPr>
                  <a:endParaRPr lang="fr-FR"/>
                </a:p>
              </c:txPr>
              <c:showLegendKey val="0"/>
              <c:showVal val="1"/>
              <c:showCatName val="0"/>
              <c:showSerName val="0"/>
              <c:showPercent val="0"/>
              <c:showBubbleSize val="1"/>
            </c:dLbl>
            <c:spPr>
              <a:noFill/>
              <a:ln>
                <a:noFill/>
              </a:ln>
              <a:effectLst/>
            </c:spPr>
            <c:txPr>
              <a:bodyPr/>
              <a:lstStyle/>
              <a:p>
                <a:pPr>
                  <a:defRPr sz="1000" b="0" strike="noStrike" spc="-1">
                    <a:latin typeface="Arial"/>
                  </a:defRPr>
                </a:pPr>
                <a:endParaRPr lang="fr-FR"/>
              </a:p>
            </c:txPr>
            <c:showLegendKey val="0"/>
            <c:showVal val="1"/>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Résultats!$E$24:$I$24</c:f>
              <c:strCache>
                <c:ptCount val="5"/>
                <c:pt idx="0">
                  <c:v>Année 1</c:v>
                </c:pt>
                <c:pt idx="1">
                  <c:v>Année 2</c:v>
                </c:pt>
                <c:pt idx="2">
                  <c:v>Année 3</c:v>
                </c:pt>
                <c:pt idx="3">
                  <c:v>Année 4</c:v>
                </c:pt>
                <c:pt idx="4">
                  <c:v>Année 5</c:v>
                </c:pt>
              </c:strCache>
            </c:strRef>
          </c:cat>
          <c:val>
            <c:numRef>
              <c:f>Résultats!$E$28:$I$28</c:f>
              <c:numCache>
                <c:formatCode>#,##0.00\ [$€/ha-40C];[Red]\-#,##0.00\ [$€/ha-40C]</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6-6245-42F4-B2B6-4669130D6AB4}"/>
            </c:ext>
          </c:extLst>
        </c:ser>
        <c:ser>
          <c:idx val="1"/>
          <c:order val="1"/>
          <c:tx>
            <c:strRef>
              <c:f>Résultats!$B$31</c:f>
              <c:strCache>
                <c:ptCount val="1"/>
                <c:pt idx="0">
                  <c:v>Gestion des systèmes de production agricole</c:v>
                </c:pt>
              </c:strCache>
            </c:strRef>
          </c:tx>
          <c:spPr>
            <a:solidFill>
              <a:srgbClr val="00A933"/>
            </a:solidFill>
            <a:ln>
              <a:noFill/>
            </a:ln>
          </c:spPr>
          <c:invertIfNegative val="0"/>
          <c:dLbls>
            <c:spPr>
              <a:noFill/>
              <a:ln>
                <a:noFill/>
              </a:ln>
              <a:effectLst/>
            </c:spPr>
            <c:txPr>
              <a:bodyPr/>
              <a:lstStyle/>
              <a:p>
                <a:pPr>
                  <a:defRPr sz="1000" b="0" strike="noStrike" spc="-1">
                    <a:latin typeface="Arial"/>
                  </a:defRPr>
                </a:pPr>
                <a:endParaRPr lang="fr-FR"/>
              </a:p>
            </c:txPr>
            <c:showLegendKey val="0"/>
            <c:showVal val="1"/>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Résultats!$E$24:$I$24</c:f>
              <c:strCache>
                <c:ptCount val="5"/>
                <c:pt idx="0">
                  <c:v>Année 1</c:v>
                </c:pt>
                <c:pt idx="1">
                  <c:v>Année 2</c:v>
                </c:pt>
                <c:pt idx="2">
                  <c:v>Année 3</c:v>
                </c:pt>
                <c:pt idx="3">
                  <c:v>Année 4</c:v>
                </c:pt>
                <c:pt idx="4">
                  <c:v>Année 5</c:v>
                </c:pt>
              </c:strCache>
            </c:strRef>
          </c:cat>
          <c:val>
            <c:numRef>
              <c:f>Résultats!$E$34:$I$34</c:f>
              <c:numCache>
                <c:formatCode>#,##0.00\ [$€-40C];[Red]\-#,##0.00\ [$€-40C]</c:formatCode>
                <c:ptCount val="5"/>
                <c:pt idx="0">
                  <c:v>61.5456</c:v>
                </c:pt>
                <c:pt idx="1">
                  <c:v>90.738000000000014</c:v>
                </c:pt>
                <c:pt idx="2">
                  <c:v>114.38999999999999</c:v>
                </c:pt>
                <c:pt idx="3">
                  <c:v>138.042</c:v>
                </c:pt>
                <c:pt idx="4">
                  <c:v>140.63400000000001</c:v>
                </c:pt>
              </c:numCache>
            </c:numRef>
          </c:val>
          <c:extLst xmlns:c16r2="http://schemas.microsoft.com/office/drawing/2015/06/chart">
            <c:ext xmlns:c16="http://schemas.microsoft.com/office/drawing/2014/chart" uri="{C3380CC4-5D6E-409C-BE32-E72D297353CC}">
              <c16:uniqueId val="{00000007-6245-42F4-B2B6-4669130D6AB4}"/>
            </c:ext>
          </c:extLst>
        </c:ser>
        <c:dLbls>
          <c:showLegendKey val="0"/>
          <c:showVal val="0"/>
          <c:showCatName val="0"/>
          <c:showSerName val="0"/>
          <c:showPercent val="0"/>
          <c:showBubbleSize val="0"/>
        </c:dLbls>
        <c:gapWidth val="100"/>
        <c:axId val="153859072"/>
        <c:axId val="153529728"/>
      </c:barChart>
      <c:catAx>
        <c:axId val="153859072"/>
        <c:scaling>
          <c:orientation val="minMax"/>
        </c:scaling>
        <c:delete val="0"/>
        <c:axPos val="b"/>
        <c:numFmt formatCode="General" sourceLinked="1"/>
        <c:majorTickMark val="out"/>
        <c:minorTickMark val="none"/>
        <c:tickLblPos val="low"/>
        <c:spPr>
          <a:ln>
            <a:solidFill>
              <a:srgbClr val="B3B3B3"/>
            </a:solidFill>
          </a:ln>
        </c:spPr>
        <c:txPr>
          <a:bodyPr/>
          <a:lstStyle/>
          <a:p>
            <a:pPr>
              <a:defRPr sz="1000" b="0" strike="noStrike" spc="-1">
                <a:latin typeface="Arial"/>
              </a:defRPr>
            </a:pPr>
            <a:endParaRPr lang="fr-FR"/>
          </a:p>
        </c:txPr>
        <c:crossAx val="153529728"/>
        <c:crosses val="autoZero"/>
        <c:auto val="1"/>
        <c:lblAlgn val="ctr"/>
        <c:lblOffset val="100"/>
        <c:noMultiLvlLbl val="1"/>
      </c:catAx>
      <c:valAx>
        <c:axId val="153529728"/>
        <c:scaling>
          <c:orientation val="minMax"/>
        </c:scaling>
        <c:delete val="0"/>
        <c:axPos val="l"/>
        <c:majorGridlines>
          <c:spPr>
            <a:ln>
              <a:solidFill>
                <a:srgbClr val="B3B3B3"/>
              </a:solidFill>
            </a:ln>
          </c:spPr>
        </c:majorGridlines>
        <c:numFmt formatCode="#,##0.00\ [$€/ha-40C];[Red]\-#,##0.00\ [$€/ha-40C]"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53859072"/>
        <c:crosses val="autoZero"/>
        <c:crossBetween val="between"/>
      </c:valAx>
      <c:spPr>
        <a:noFill/>
        <a:ln>
          <a:solidFill>
            <a:srgbClr val="B3B3B3"/>
          </a:solidFill>
        </a:ln>
      </c:spPr>
    </c:plotArea>
    <c:legend>
      <c:legendPos val="r"/>
      <c:layout/>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title>
      <c:tx>
        <c:rich>
          <a:bodyPr rot="0"/>
          <a:lstStyle/>
          <a:p>
            <a:pPr>
              <a:defRPr sz="1300" b="0" strike="noStrike" spc="-1">
                <a:latin typeface="Arial"/>
              </a:defRPr>
            </a:pPr>
            <a:r>
              <a:rPr lang="fr-FR" sz="1300" b="0" strike="noStrike" spc="-1">
                <a:latin typeface="Arial"/>
              </a:rPr>
              <a:t>Gestion des systèmes de production agricole</a:t>
            </a:r>
          </a:p>
        </c:rich>
      </c:tx>
      <c:layout/>
      <c:overlay val="0"/>
      <c:spPr>
        <a:noFill/>
        <a:ln>
          <a:noFill/>
        </a:ln>
      </c:spPr>
    </c:title>
    <c:autoTitleDeleted val="0"/>
    <c:plotArea>
      <c:layout/>
      <c:barChart>
        <c:barDir val="col"/>
        <c:grouping val="stacked"/>
        <c:varyColors val="0"/>
        <c:ser>
          <c:idx val="0"/>
          <c:order val="0"/>
          <c:tx>
            <c:v>Rémunération unitaire entretien-maintien systèmes de production</c:v>
          </c:tx>
          <c:spPr>
            <a:solidFill>
              <a:srgbClr val="784B04"/>
            </a:solidFill>
            <a:ln w="36000">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Résultats!$E$24:$I$24</c:f>
              <c:strCache>
                <c:ptCount val="5"/>
                <c:pt idx="0">
                  <c:v>Année 1</c:v>
                </c:pt>
                <c:pt idx="1">
                  <c:v>Année 2</c:v>
                </c:pt>
                <c:pt idx="2">
                  <c:v>Année 3</c:v>
                </c:pt>
                <c:pt idx="3">
                  <c:v>Année 4</c:v>
                </c:pt>
                <c:pt idx="4">
                  <c:v>Année 5</c:v>
                </c:pt>
              </c:strCache>
            </c:strRef>
          </c:cat>
          <c:val>
            <c:numRef>
              <c:f>Résultats!$E$31:$I$31</c:f>
              <c:numCache>
                <c:formatCode>#,##0.00\ [$€/ha-40C];[Red]\-#,##0.00\ [$€/ha-40C]</c:formatCode>
                <c:ptCount val="5"/>
                <c:pt idx="0">
                  <c:v>32.061599999999999</c:v>
                </c:pt>
                <c:pt idx="1">
                  <c:v>48.618000000000002</c:v>
                </c:pt>
                <c:pt idx="2">
                  <c:v>72.27000000000001</c:v>
                </c:pt>
                <c:pt idx="3">
                  <c:v>95.921999999999997</c:v>
                </c:pt>
                <c:pt idx="4">
                  <c:v>119.57400000000001</c:v>
                </c:pt>
              </c:numCache>
            </c:numRef>
          </c:val>
          <c:extLst xmlns:c16r2="http://schemas.microsoft.com/office/drawing/2015/06/chart">
            <c:ext xmlns:c16="http://schemas.microsoft.com/office/drawing/2014/chart" uri="{C3380CC4-5D6E-409C-BE32-E72D297353CC}">
              <c16:uniqueId val="{00000000-5277-4C3A-B48D-CA5ABE4A83AC}"/>
            </c:ext>
          </c:extLst>
        </c:ser>
        <c:ser>
          <c:idx val="1"/>
          <c:order val="1"/>
          <c:tx>
            <c:v>Rémunération unitaire création-transition systèmes de production</c:v>
          </c:tx>
          <c:spPr>
            <a:solidFill>
              <a:srgbClr val="FFBF00"/>
            </a:solidFill>
            <a:ln w="36000">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Résultats!$E$24:$I$24</c:f>
              <c:strCache>
                <c:ptCount val="5"/>
                <c:pt idx="0">
                  <c:v>Année 1</c:v>
                </c:pt>
                <c:pt idx="1">
                  <c:v>Année 2</c:v>
                </c:pt>
                <c:pt idx="2">
                  <c:v>Année 3</c:v>
                </c:pt>
                <c:pt idx="3">
                  <c:v>Année 4</c:v>
                </c:pt>
                <c:pt idx="4">
                  <c:v>Année 5</c:v>
                </c:pt>
              </c:strCache>
            </c:strRef>
          </c:cat>
          <c:val>
            <c:numRef>
              <c:f>Résultats!$E$32:$I$32</c:f>
              <c:numCache>
                <c:formatCode>#,##0.00\ [$€/ha-40C];[Red]\-#,##0.00\ [$€/ha-40C]</c:formatCode>
                <c:ptCount val="5"/>
                <c:pt idx="0">
                  <c:v>29.484000000000002</c:v>
                </c:pt>
                <c:pt idx="1">
                  <c:v>42.120000000000012</c:v>
                </c:pt>
                <c:pt idx="2">
                  <c:v>42.119999999999983</c:v>
                </c:pt>
                <c:pt idx="3">
                  <c:v>42.120000000000012</c:v>
                </c:pt>
                <c:pt idx="4">
                  <c:v>21.059999999999992</c:v>
                </c:pt>
              </c:numCache>
            </c:numRef>
          </c:val>
          <c:extLst xmlns:c16r2="http://schemas.microsoft.com/office/drawing/2015/06/chart">
            <c:ext xmlns:c16="http://schemas.microsoft.com/office/drawing/2014/chart" uri="{C3380CC4-5D6E-409C-BE32-E72D297353CC}">
              <c16:uniqueId val="{00000001-5277-4C3A-B48D-CA5ABE4A83AC}"/>
            </c:ext>
          </c:extLst>
        </c:ser>
        <c:ser>
          <c:idx val="2"/>
          <c:order val="2"/>
          <c:tx>
            <c:v>Déduction annuelle effet cliquet systèmes de production</c:v>
          </c:tx>
          <c:spPr>
            <a:blipFill rotWithShape="0">
              <a:blip xmlns:r="http://schemas.openxmlformats.org/officeDocument/2006/relationships" r:embed="rId1"/>
              <a:tile/>
            </a:blip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Résultats!$E$24:$I$24</c:f>
              <c:strCache>
                <c:ptCount val="5"/>
                <c:pt idx="0">
                  <c:v>Année 1</c:v>
                </c:pt>
                <c:pt idx="1">
                  <c:v>Année 2</c:v>
                </c:pt>
                <c:pt idx="2">
                  <c:v>Année 3</c:v>
                </c:pt>
                <c:pt idx="3">
                  <c:v>Année 4</c:v>
                </c:pt>
                <c:pt idx="4">
                  <c:v>Année 5</c:v>
                </c:pt>
              </c:strCache>
            </c:strRef>
          </c:cat>
          <c:val>
            <c:numRef>
              <c:f>Résultats!$E$33:$I$33</c:f>
              <c:numCache>
                <c:formatCode>#,##0.00\ [$€/ha-40C];[Red]\-#,##0.00\ [$€/ha-40C]</c:formatCode>
                <c:ptCount val="5"/>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5277-4C3A-B48D-CA5ABE4A83AC}"/>
            </c:ext>
          </c:extLst>
        </c:ser>
        <c:dLbls>
          <c:showLegendKey val="0"/>
          <c:showVal val="0"/>
          <c:showCatName val="0"/>
          <c:showSerName val="0"/>
          <c:showPercent val="0"/>
          <c:showBubbleSize val="0"/>
        </c:dLbls>
        <c:gapWidth val="100"/>
        <c:overlap val="100"/>
        <c:axId val="153443328"/>
        <c:axId val="153532032"/>
      </c:barChart>
      <c:catAx>
        <c:axId val="153443328"/>
        <c:scaling>
          <c:orientation val="minMax"/>
        </c:scaling>
        <c:delete val="0"/>
        <c:axPos val="b"/>
        <c:numFmt formatCode="General" sourceLinked="1"/>
        <c:majorTickMark val="out"/>
        <c:minorTickMark val="none"/>
        <c:tickLblPos val="low"/>
        <c:spPr>
          <a:ln>
            <a:solidFill>
              <a:srgbClr val="B3B3B3"/>
            </a:solidFill>
          </a:ln>
        </c:spPr>
        <c:txPr>
          <a:bodyPr/>
          <a:lstStyle/>
          <a:p>
            <a:pPr>
              <a:defRPr sz="1000" b="0" strike="noStrike" spc="-1">
                <a:latin typeface="Arial"/>
              </a:defRPr>
            </a:pPr>
            <a:endParaRPr lang="fr-FR"/>
          </a:p>
        </c:txPr>
        <c:crossAx val="153532032"/>
        <c:crosses val="autoZero"/>
        <c:auto val="1"/>
        <c:lblAlgn val="ctr"/>
        <c:lblOffset val="100"/>
        <c:noMultiLvlLbl val="1"/>
      </c:catAx>
      <c:valAx>
        <c:axId val="153532032"/>
        <c:scaling>
          <c:orientation val="minMax"/>
        </c:scaling>
        <c:delete val="0"/>
        <c:axPos val="l"/>
        <c:majorGridlines>
          <c:spPr>
            <a:ln>
              <a:solidFill>
                <a:srgbClr val="B3B3B3"/>
              </a:solidFill>
            </a:ln>
          </c:spPr>
        </c:majorGridlines>
        <c:numFmt formatCode="#,##0.00\ [$€/ha-40C];[Red]\-#,##0.00\ [$€/ha-40C]"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53443328"/>
        <c:crosses val="autoZero"/>
        <c:crossBetween val="between"/>
      </c:valAx>
      <c:spPr>
        <a:noFill/>
        <a:ln>
          <a:solidFill>
            <a:srgbClr val="B3B3B3"/>
          </a:solidFill>
        </a:ln>
      </c:spPr>
    </c:plotArea>
    <c:legend>
      <c:legendPos val="r"/>
      <c:layout/>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autoTitleDeleted val="1"/>
    <c:plotArea>
      <c:layout/>
      <c:pieChart>
        <c:varyColors val="1"/>
        <c:ser>
          <c:idx val="0"/>
          <c:order val="0"/>
          <c:spPr>
            <a:solidFill>
              <a:srgbClr val="784B04"/>
            </a:solidFill>
            <a:ln>
              <a:noFill/>
            </a:ln>
          </c:spPr>
          <c:dPt>
            <c:idx val="0"/>
            <c:bubble3D val="0"/>
            <c:spPr>
              <a:solidFill>
                <a:srgbClr val="004586"/>
              </a:solidFill>
              <a:ln>
                <a:noFill/>
              </a:ln>
            </c:spPr>
            <c:extLst xmlns:c16r2="http://schemas.microsoft.com/office/drawing/2015/06/chart">
              <c:ext xmlns:c16="http://schemas.microsoft.com/office/drawing/2014/chart" uri="{C3380CC4-5D6E-409C-BE32-E72D297353CC}">
                <c16:uniqueId val="{00000001-EE06-49C6-B463-3F51FED6F93A}"/>
              </c:ext>
            </c:extLst>
          </c:dPt>
          <c:dPt>
            <c:idx val="1"/>
            <c:bubble3D val="0"/>
            <c:spPr>
              <a:solidFill>
                <a:srgbClr val="FF420E"/>
              </a:solidFill>
              <a:ln>
                <a:noFill/>
              </a:ln>
            </c:spPr>
            <c:extLst xmlns:c16r2="http://schemas.microsoft.com/office/drawing/2015/06/chart">
              <c:ext xmlns:c16="http://schemas.microsoft.com/office/drawing/2014/chart" uri="{C3380CC4-5D6E-409C-BE32-E72D297353CC}">
                <c16:uniqueId val="{00000003-EE06-49C6-B463-3F51FED6F93A}"/>
              </c:ext>
            </c:extLst>
          </c:dPt>
          <c:dPt>
            <c:idx val="2"/>
            <c:bubble3D val="0"/>
            <c:spPr>
              <a:solidFill>
                <a:srgbClr val="FFD320"/>
              </a:solidFill>
              <a:ln>
                <a:noFill/>
              </a:ln>
            </c:spPr>
            <c:extLst xmlns:c16r2="http://schemas.microsoft.com/office/drawing/2015/06/chart">
              <c:ext xmlns:c16="http://schemas.microsoft.com/office/drawing/2014/chart" uri="{C3380CC4-5D6E-409C-BE32-E72D297353CC}">
                <c16:uniqueId val="{00000005-EE06-49C6-B463-3F51FED6F93A}"/>
              </c:ext>
            </c:extLst>
          </c:dPt>
          <c:dPt>
            <c:idx val="3"/>
            <c:bubble3D val="0"/>
            <c:spPr>
              <a:solidFill>
                <a:srgbClr val="579D1C"/>
              </a:solidFill>
              <a:ln>
                <a:noFill/>
              </a:ln>
            </c:spPr>
            <c:extLst xmlns:c16r2="http://schemas.microsoft.com/office/drawing/2015/06/chart">
              <c:ext xmlns:c16="http://schemas.microsoft.com/office/drawing/2014/chart" uri="{C3380CC4-5D6E-409C-BE32-E72D297353CC}">
                <c16:uniqueId val="{00000007-EE06-49C6-B463-3F51FED6F93A}"/>
              </c:ext>
            </c:extLst>
          </c:dPt>
          <c:dLbls>
            <c:dLbl>
              <c:idx val="0"/>
              <c:spPr/>
              <c:txPr>
                <a:bodyPr/>
                <a:lstStyle/>
                <a:p>
                  <a:pPr>
                    <a:defRPr sz="1000" b="0" strike="noStrike" spc="-1">
                      <a:latin typeface="Arial"/>
                    </a:defRPr>
                  </a:pPr>
                  <a:endParaRPr lang="fr-FR"/>
                </a:p>
              </c:txPr>
              <c:showLegendKey val="0"/>
              <c:showVal val="1"/>
              <c:showCatName val="0"/>
              <c:showSerName val="0"/>
              <c:showPercent val="0"/>
              <c:showBubbleSize val="1"/>
            </c:dLbl>
            <c:dLbl>
              <c:idx val="1"/>
              <c:spPr/>
              <c:txPr>
                <a:bodyPr/>
                <a:lstStyle/>
                <a:p>
                  <a:pPr>
                    <a:defRPr sz="1000" b="0" strike="noStrike" spc="-1">
                      <a:latin typeface="Arial"/>
                    </a:defRPr>
                  </a:pPr>
                  <a:endParaRPr lang="fr-FR"/>
                </a:p>
              </c:txPr>
              <c:showLegendKey val="0"/>
              <c:showVal val="1"/>
              <c:showCatName val="0"/>
              <c:showSerName val="0"/>
              <c:showPercent val="0"/>
              <c:showBubbleSize val="1"/>
            </c:dLbl>
            <c:dLbl>
              <c:idx val="2"/>
              <c:spPr/>
              <c:txPr>
                <a:bodyPr/>
                <a:lstStyle/>
                <a:p>
                  <a:pPr>
                    <a:defRPr sz="1000" b="0" strike="noStrike" spc="-1">
                      <a:latin typeface="Arial"/>
                    </a:defRPr>
                  </a:pPr>
                  <a:endParaRPr lang="fr-FR"/>
                </a:p>
              </c:txPr>
              <c:showLegendKey val="0"/>
              <c:showVal val="1"/>
              <c:showCatName val="0"/>
              <c:showSerName val="0"/>
              <c:showPercent val="0"/>
              <c:showBubbleSize val="1"/>
            </c:dLbl>
            <c:dLbl>
              <c:idx val="3"/>
              <c:spPr/>
              <c:txPr>
                <a:bodyPr/>
                <a:lstStyle/>
                <a:p>
                  <a:pPr>
                    <a:defRPr sz="1000" b="0" strike="noStrike" spc="-1">
                      <a:latin typeface="Arial"/>
                    </a:defRPr>
                  </a:pPr>
                  <a:endParaRPr lang="fr-FR"/>
                </a:p>
              </c:txPr>
              <c:showLegendKey val="0"/>
              <c:showVal val="1"/>
              <c:showCatName val="0"/>
              <c:showSerName val="0"/>
              <c:showPercent val="0"/>
              <c:showBubbleSize val="1"/>
            </c:dLbl>
            <c:spPr>
              <a:noFill/>
              <a:ln>
                <a:noFill/>
              </a:ln>
              <a:effectLst/>
            </c:spPr>
            <c:txPr>
              <a:bodyPr/>
              <a:lstStyle/>
              <a:p>
                <a:pPr>
                  <a:defRPr sz="1000" b="0" strike="noStrike" spc="-1">
                    <a:latin typeface="Arial"/>
                  </a:defRPr>
                </a:pPr>
                <a:endParaRPr lang="fr-FR"/>
              </a:p>
            </c:txPr>
            <c:showLegendKey val="0"/>
            <c:showVal val="1"/>
            <c:showCatName val="0"/>
            <c:showSerName val="0"/>
            <c:showPercent val="0"/>
            <c:showBubbleSize val="1"/>
            <c:showLeaderLines val="0"/>
            <c:extLst xmlns:c16r2="http://schemas.microsoft.com/office/drawing/2015/06/chart">
              <c:ext xmlns:c15="http://schemas.microsoft.com/office/drawing/2012/chart" uri="{CE6537A1-D6FC-4f65-9D91-7224C49458BB}"/>
            </c:extLst>
          </c:dLbls>
          <c:cat>
            <c:strRef>
              <c:f>'Résultats graphiques'!$D$130:$D$133</c:f>
              <c:strCache>
                <c:ptCount val="4"/>
                <c:pt idx="0">
                  <c:v>Composante maintien gestion des structures paysagères</c:v>
                </c:pt>
                <c:pt idx="1">
                  <c:v>Composante création gestion des structures paysagères</c:v>
                </c:pt>
                <c:pt idx="2">
                  <c:v>Composante maintien gestion des systèmes de production</c:v>
                </c:pt>
                <c:pt idx="3">
                  <c:v>Composante création gestion des systèmes de production</c:v>
                </c:pt>
              </c:strCache>
            </c:strRef>
          </c:cat>
          <c:val>
            <c:numRef>
              <c:f>'Résultats graphiques'!$E$130:$E$133</c:f>
              <c:numCache>
                <c:formatCode>#,##0\ [$€/ha-40C];[Red]\-#,##0\ [$€/ha-40C]</c:formatCode>
                <c:ptCount val="4"/>
                <c:pt idx="0">
                  <c:v>0</c:v>
                </c:pt>
                <c:pt idx="1">
                  <c:v>0</c:v>
                </c:pt>
                <c:pt idx="2">
                  <c:v>368.44560000000001</c:v>
                </c:pt>
                <c:pt idx="3">
                  <c:v>176.904</c:v>
                </c:pt>
              </c:numCache>
            </c:numRef>
          </c:val>
          <c:extLst xmlns:c16r2="http://schemas.microsoft.com/office/drawing/2015/06/chart">
            <c:ext xmlns:c16="http://schemas.microsoft.com/office/drawing/2014/chart" uri="{C3380CC4-5D6E-409C-BE32-E72D297353CC}">
              <c16:uniqueId val="{00000008-EE06-49C6-B463-3F51FED6F93A}"/>
            </c:ext>
          </c:extLst>
        </c:ser>
        <c:ser>
          <c:idx val="1"/>
          <c:order val="1"/>
          <c:spPr>
            <a:solidFill>
              <a:srgbClr val="FF420E"/>
            </a:solidFill>
            <a:ln>
              <a:noFill/>
            </a:ln>
          </c:spPr>
          <c:dPt>
            <c:idx val="0"/>
            <c:bubble3D val="0"/>
            <c:spPr>
              <a:solidFill>
                <a:srgbClr val="004586"/>
              </a:solidFill>
              <a:ln>
                <a:noFill/>
              </a:ln>
            </c:spPr>
            <c:extLst xmlns:c16r2="http://schemas.microsoft.com/office/drawing/2015/06/chart">
              <c:ext xmlns:c16="http://schemas.microsoft.com/office/drawing/2014/chart" uri="{C3380CC4-5D6E-409C-BE32-E72D297353CC}">
                <c16:uniqueId val="{0000000A-EE06-49C6-B463-3F51FED6F93A}"/>
              </c:ext>
            </c:extLst>
          </c:dPt>
          <c:dPt>
            <c:idx val="1"/>
            <c:bubble3D val="0"/>
            <c:extLst xmlns:c16r2="http://schemas.microsoft.com/office/drawing/2015/06/chart">
              <c:ext xmlns:c16="http://schemas.microsoft.com/office/drawing/2014/chart" uri="{C3380CC4-5D6E-409C-BE32-E72D297353CC}">
                <c16:uniqueId val="{0000000C-EE06-49C6-B463-3F51FED6F93A}"/>
              </c:ext>
            </c:extLst>
          </c:dPt>
          <c:dPt>
            <c:idx val="2"/>
            <c:bubble3D val="0"/>
            <c:spPr>
              <a:solidFill>
                <a:srgbClr val="FFD320"/>
              </a:solidFill>
              <a:ln>
                <a:noFill/>
              </a:ln>
            </c:spPr>
            <c:extLst xmlns:c16r2="http://schemas.microsoft.com/office/drawing/2015/06/chart">
              <c:ext xmlns:c16="http://schemas.microsoft.com/office/drawing/2014/chart" uri="{C3380CC4-5D6E-409C-BE32-E72D297353CC}">
                <c16:uniqueId val="{0000000E-EE06-49C6-B463-3F51FED6F93A}"/>
              </c:ext>
            </c:extLst>
          </c:dPt>
          <c:dPt>
            <c:idx val="3"/>
            <c:bubble3D val="0"/>
            <c:spPr>
              <a:solidFill>
                <a:srgbClr val="579D1C"/>
              </a:solidFill>
              <a:ln>
                <a:noFill/>
              </a:ln>
            </c:spPr>
            <c:extLst xmlns:c16r2="http://schemas.microsoft.com/office/drawing/2015/06/chart">
              <c:ext xmlns:c16="http://schemas.microsoft.com/office/drawing/2014/chart" uri="{C3380CC4-5D6E-409C-BE32-E72D297353CC}">
                <c16:uniqueId val="{00000010-EE06-49C6-B463-3F51FED6F93A}"/>
              </c:ext>
            </c:extLst>
          </c:dPt>
          <c:dLbls>
            <c:dLbl>
              <c:idx val="0"/>
              <c:spPr/>
              <c:txPr>
                <a:bodyPr/>
                <a:lstStyle/>
                <a:p>
                  <a:pPr>
                    <a:defRPr sz="1000" b="0" strike="noStrike" spc="-1">
                      <a:latin typeface="Arial"/>
                    </a:defRPr>
                  </a:pPr>
                  <a:endParaRPr lang="fr-FR"/>
                </a:p>
              </c:txPr>
              <c:showLegendKey val="0"/>
              <c:showVal val="0"/>
              <c:showCatName val="0"/>
              <c:showSerName val="0"/>
              <c:showPercent val="0"/>
              <c:showBubbleSize val="1"/>
            </c:dLbl>
            <c:dLbl>
              <c:idx val="1"/>
              <c:spPr/>
              <c:txPr>
                <a:bodyPr/>
                <a:lstStyle/>
                <a:p>
                  <a:pPr>
                    <a:defRPr sz="1000" b="0" strike="noStrike" spc="-1">
                      <a:latin typeface="Arial"/>
                    </a:defRPr>
                  </a:pPr>
                  <a:endParaRPr lang="fr-FR"/>
                </a:p>
              </c:txPr>
              <c:showLegendKey val="0"/>
              <c:showVal val="0"/>
              <c:showCatName val="0"/>
              <c:showSerName val="0"/>
              <c:showPercent val="0"/>
              <c:showBubbleSize val="1"/>
            </c:dLbl>
            <c:dLbl>
              <c:idx val="2"/>
              <c:spPr/>
              <c:txPr>
                <a:bodyPr/>
                <a:lstStyle/>
                <a:p>
                  <a:pPr>
                    <a:defRPr sz="1000" b="0" strike="noStrike" spc="-1">
                      <a:latin typeface="Arial"/>
                    </a:defRPr>
                  </a:pPr>
                  <a:endParaRPr lang="fr-FR"/>
                </a:p>
              </c:txPr>
              <c:showLegendKey val="0"/>
              <c:showVal val="0"/>
              <c:showCatName val="0"/>
              <c:showSerName val="0"/>
              <c:showPercent val="0"/>
              <c:showBubbleSize val="1"/>
            </c:dLbl>
            <c:dLbl>
              <c:idx val="3"/>
              <c:spPr/>
              <c:txPr>
                <a:bodyPr/>
                <a:lstStyle/>
                <a:p>
                  <a:pPr>
                    <a:defRPr sz="1000" b="0" strike="noStrike" spc="-1">
                      <a:latin typeface="Arial"/>
                    </a:defRPr>
                  </a:pPr>
                  <a:endParaRPr lang="fr-FR"/>
                </a:p>
              </c:txPr>
              <c:showLegendKey val="0"/>
              <c:showVal val="0"/>
              <c:showCatName val="0"/>
              <c:showSerName val="0"/>
              <c:showPercent val="0"/>
              <c:showBubbleSize val="1"/>
            </c:dLbl>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extLst>
          </c:dLbls>
          <c:cat>
            <c:strRef>
              <c:f>'Résultats graphiques'!$D$130:$D$133</c:f>
              <c:strCache>
                <c:ptCount val="4"/>
                <c:pt idx="0">
                  <c:v>Composante maintien gestion des structures paysagères</c:v>
                </c:pt>
                <c:pt idx="1">
                  <c:v>Composante création gestion des structures paysagères</c:v>
                </c:pt>
                <c:pt idx="2">
                  <c:v>Composante maintien gestion des systèmes de production</c:v>
                </c:pt>
                <c:pt idx="3">
                  <c:v>Composante création gestion des systèmes de production</c:v>
                </c:pt>
              </c:strCache>
            </c:strRef>
          </c:cat>
          <c:val>
            <c:numRef>
              <c:f>'Résultats graphiques'!$F$130:$F$133</c:f>
              <c:numCache>
                <c:formatCode>General</c:formatCode>
                <c:ptCount val="4"/>
              </c:numCache>
            </c:numRef>
          </c:val>
          <c:extLst xmlns:c16r2="http://schemas.microsoft.com/office/drawing/2015/06/chart">
            <c:ext xmlns:c16="http://schemas.microsoft.com/office/drawing/2014/chart" uri="{C3380CC4-5D6E-409C-BE32-E72D297353CC}">
              <c16:uniqueId val="{00000011-EE06-49C6-B463-3F51FED6F93A}"/>
            </c:ext>
          </c:extLst>
        </c:ser>
        <c:ser>
          <c:idx val="2"/>
          <c:order val="2"/>
          <c:spPr>
            <a:solidFill>
              <a:srgbClr val="FFD320"/>
            </a:solidFill>
            <a:ln>
              <a:noFill/>
            </a:ln>
          </c:spPr>
          <c:dPt>
            <c:idx val="0"/>
            <c:bubble3D val="0"/>
            <c:spPr>
              <a:solidFill>
                <a:srgbClr val="004586"/>
              </a:solidFill>
              <a:ln>
                <a:noFill/>
              </a:ln>
            </c:spPr>
            <c:extLst xmlns:c16r2="http://schemas.microsoft.com/office/drawing/2015/06/chart">
              <c:ext xmlns:c16="http://schemas.microsoft.com/office/drawing/2014/chart" uri="{C3380CC4-5D6E-409C-BE32-E72D297353CC}">
                <c16:uniqueId val="{00000013-EE06-49C6-B463-3F51FED6F93A}"/>
              </c:ext>
            </c:extLst>
          </c:dPt>
          <c:dPt>
            <c:idx val="1"/>
            <c:bubble3D val="0"/>
            <c:spPr>
              <a:solidFill>
                <a:srgbClr val="FF420E"/>
              </a:solidFill>
              <a:ln>
                <a:noFill/>
              </a:ln>
            </c:spPr>
            <c:extLst xmlns:c16r2="http://schemas.microsoft.com/office/drawing/2015/06/chart">
              <c:ext xmlns:c16="http://schemas.microsoft.com/office/drawing/2014/chart" uri="{C3380CC4-5D6E-409C-BE32-E72D297353CC}">
                <c16:uniqueId val="{00000015-EE06-49C6-B463-3F51FED6F93A}"/>
              </c:ext>
            </c:extLst>
          </c:dPt>
          <c:dPt>
            <c:idx val="2"/>
            <c:bubble3D val="0"/>
            <c:extLst xmlns:c16r2="http://schemas.microsoft.com/office/drawing/2015/06/chart">
              <c:ext xmlns:c16="http://schemas.microsoft.com/office/drawing/2014/chart" uri="{C3380CC4-5D6E-409C-BE32-E72D297353CC}">
                <c16:uniqueId val="{00000017-EE06-49C6-B463-3F51FED6F93A}"/>
              </c:ext>
            </c:extLst>
          </c:dPt>
          <c:dPt>
            <c:idx val="3"/>
            <c:bubble3D val="0"/>
            <c:spPr>
              <a:solidFill>
                <a:srgbClr val="579D1C"/>
              </a:solidFill>
              <a:ln>
                <a:noFill/>
              </a:ln>
            </c:spPr>
            <c:extLst xmlns:c16r2="http://schemas.microsoft.com/office/drawing/2015/06/chart">
              <c:ext xmlns:c16="http://schemas.microsoft.com/office/drawing/2014/chart" uri="{C3380CC4-5D6E-409C-BE32-E72D297353CC}">
                <c16:uniqueId val="{00000019-EE06-49C6-B463-3F51FED6F93A}"/>
              </c:ext>
            </c:extLst>
          </c:dPt>
          <c:dLbls>
            <c:dLbl>
              <c:idx val="0"/>
              <c:spPr/>
              <c:txPr>
                <a:bodyPr/>
                <a:lstStyle/>
                <a:p>
                  <a:pPr>
                    <a:defRPr sz="1000" b="0" strike="noStrike" spc="-1">
                      <a:latin typeface="Arial"/>
                    </a:defRPr>
                  </a:pPr>
                  <a:endParaRPr lang="fr-FR"/>
                </a:p>
              </c:txPr>
              <c:showLegendKey val="0"/>
              <c:showVal val="0"/>
              <c:showCatName val="0"/>
              <c:showSerName val="0"/>
              <c:showPercent val="0"/>
              <c:showBubbleSize val="1"/>
            </c:dLbl>
            <c:dLbl>
              <c:idx val="1"/>
              <c:spPr/>
              <c:txPr>
                <a:bodyPr/>
                <a:lstStyle/>
                <a:p>
                  <a:pPr>
                    <a:defRPr sz="1000" b="0" strike="noStrike" spc="-1">
                      <a:latin typeface="Arial"/>
                    </a:defRPr>
                  </a:pPr>
                  <a:endParaRPr lang="fr-FR"/>
                </a:p>
              </c:txPr>
              <c:showLegendKey val="0"/>
              <c:showVal val="0"/>
              <c:showCatName val="0"/>
              <c:showSerName val="0"/>
              <c:showPercent val="0"/>
              <c:showBubbleSize val="1"/>
            </c:dLbl>
            <c:dLbl>
              <c:idx val="2"/>
              <c:spPr/>
              <c:txPr>
                <a:bodyPr/>
                <a:lstStyle/>
                <a:p>
                  <a:pPr>
                    <a:defRPr sz="1000" b="0" strike="noStrike" spc="-1">
                      <a:latin typeface="Arial"/>
                    </a:defRPr>
                  </a:pPr>
                  <a:endParaRPr lang="fr-FR"/>
                </a:p>
              </c:txPr>
              <c:showLegendKey val="0"/>
              <c:showVal val="0"/>
              <c:showCatName val="0"/>
              <c:showSerName val="0"/>
              <c:showPercent val="0"/>
              <c:showBubbleSize val="1"/>
            </c:dLbl>
            <c:dLbl>
              <c:idx val="3"/>
              <c:spPr/>
              <c:txPr>
                <a:bodyPr/>
                <a:lstStyle/>
                <a:p>
                  <a:pPr>
                    <a:defRPr sz="1000" b="0" strike="noStrike" spc="-1">
                      <a:latin typeface="Arial"/>
                    </a:defRPr>
                  </a:pPr>
                  <a:endParaRPr lang="fr-FR"/>
                </a:p>
              </c:txPr>
              <c:showLegendKey val="0"/>
              <c:showVal val="0"/>
              <c:showCatName val="0"/>
              <c:showSerName val="0"/>
              <c:showPercent val="0"/>
              <c:showBubbleSize val="1"/>
            </c:dLbl>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extLst>
          </c:dLbls>
          <c:cat>
            <c:strRef>
              <c:f>'Résultats graphiques'!$D$130:$D$133</c:f>
              <c:strCache>
                <c:ptCount val="4"/>
                <c:pt idx="0">
                  <c:v>Composante maintien gestion des structures paysagères</c:v>
                </c:pt>
                <c:pt idx="1">
                  <c:v>Composante création gestion des structures paysagères</c:v>
                </c:pt>
                <c:pt idx="2">
                  <c:v>Composante maintien gestion des systèmes de production</c:v>
                </c:pt>
                <c:pt idx="3">
                  <c:v>Composante création gestion des systèmes de production</c:v>
                </c:pt>
              </c:strCache>
            </c:strRef>
          </c:cat>
          <c:val>
            <c:numRef>
              <c:f>'Résultats graphiques'!$G$130:$G$133</c:f>
              <c:numCache>
                <c:formatCode>General</c:formatCode>
                <c:ptCount val="4"/>
              </c:numCache>
            </c:numRef>
          </c:val>
          <c:extLst xmlns:c16r2="http://schemas.microsoft.com/office/drawing/2015/06/chart">
            <c:ext xmlns:c16="http://schemas.microsoft.com/office/drawing/2014/chart" uri="{C3380CC4-5D6E-409C-BE32-E72D297353CC}">
              <c16:uniqueId val="{0000001A-EE06-49C6-B463-3F51FED6F93A}"/>
            </c:ext>
          </c:extLst>
        </c:ser>
        <c:ser>
          <c:idx val="3"/>
          <c:order val="3"/>
          <c:spPr>
            <a:solidFill>
              <a:srgbClr val="579D1C"/>
            </a:solidFill>
            <a:ln>
              <a:noFill/>
            </a:ln>
          </c:spPr>
          <c:dPt>
            <c:idx val="0"/>
            <c:bubble3D val="0"/>
            <c:spPr>
              <a:solidFill>
                <a:srgbClr val="004586"/>
              </a:solidFill>
              <a:ln>
                <a:noFill/>
              </a:ln>
            </c:spPr>
            <c:extLst xmlns:c16r2="http://schemas.microsoft.com/office/drawing/2015/06/chart">
              <c:ext xmlns:c16="http://schemas.microsoft.com/office/drawing/2014/chart" uri="{C3380CC4-5D6E-409C-BE32-E72D297353CC}">
                <c16:uniqueId val="{0000001C-EE06-49C6-B463-3F51FED6F93A}"/>
              </c:ext>
            </c:extLst>
          </c:dPt>
          <c:dPt>
            <c:idx val="1"/>
            <c:bubble3D val="0"/>
            <c:spPr>
              <a:solidFill>
                <a:srgbClr val="FF420E"/>
              </a:solidFill>
              <a:ln>
                <a:noFill/>
              </a:ln>
            </c:spPr>
            <c:extLst xmlns:c16r2="http://schemas.microsoft.com/office/drawing/2015/06/chart">
              <c:ext xmlns:c16="http://schemas.microsoft.com/office/drawing/2014/chart" uri="{C3380CC4-5D6E-409C-BE32-E72D297353CC}">
                <c16:uniqueId val="{0000001E-EE06-49C6-B463-3F51FED6F93A}"/>
              </c:ext>
            </c:extLst>
          </c:dPt>
          <c:dPt>
            <c:idx val="2"/>
            <c:bubble3D val="0"/>
            <c:spPr>
              <a:solidFill>
                <a:srgbClr val="FFD320"/>
              </a:solidFill>
              <a:ln>
                <a:noFill/>
              </a:ln>
            </c:spPr>
            <c:extLst xmlns:c16r2="http://schemas.microsoft.com/office/drawing/2015/06/chart">
              <c:ext xmlns:c16="http://schemas.microsoft.com/office/drawing/2014/chart" uri="{C3380CC4-5D6E-409C-BE32-E72D297353CC}">
                <c16:uniqueId val="{00000020-EE06-49C6-B463-3F51FED6F93A}"/>
              </c:ext>
            </c:extLst>
          </c:dPt>
          <c:dPt>
            <c:idx val="3"/>
            <c:bubble3D val="0"/>
            <c:extLst xmlns:c16r2="http://schemas.microsoft.com/office/drawing/2015/06/chart">
              <c:ext xmlns:c16="http://schemas.microsoft.com/office/drawing/2014/chart" uri="{C3380CC4-5D6E-409C-BE32-E72D297353CC}">
                <c16:uniqueId val="{00000022-EE06-49C6-B463-3F51FED6F93A}"/>
              </c:ext>
            </c:extLst>
          </c:dPt>
          <c:dLbls>
            <c:dLbl>
              <c:idx val="0"/>
              <c:spPr/>
              <c:txPr>
                <a:bodyPr/>
                <a:lstStyle/>
                <a:p>
                  <a:pPr>
                    <a:defRPr sz="1000" b="0" strike="noStrike" spc="-1">
                      <a:latin typeface="Arial"/>
                    </a:defRPr>
                  </a:pPr>
                  <a:endParaRPr lang="fr-FR"/>
                </a:p>
              </c:txPr>
              <c:showLegendKey val="0"/>
              <c:showVal val="0"/>
              <c:showCatName val="0"/>
              <c:showSerName val="0"/>
              <c:showPercent val="0"/>
              <c:showBubbleSize val="1"/>
            </c:dLbl>
            <c:dLbl>
              <c:idx val="1"/>
              <c:spPr/>
              <c:txPr>
                <a:bodyPr/>
                <a:lstStyle/>
                <a:p>
                  <a:pPr>
                    <a:defRPr sz="1000" b="0" strike="noStrike" spc="-1">
                      <a:latin typeface="Arial"/>
                    </a:defRPr>
                  </a:pPr>
                  <a:endParaRPr lang="fr-FR"/>
                </a:p>
              </c:txPr>
              <c:showLegendKey val="0"/>
              <c:showVal val="0"/>
              <c:showCatName val="0"/>
              <c:showSerName val="0"/>
              <c:showPercent val="0"/>
              <c:showBubbleSize val="1"/>
            </c:dLbl>
            <c:dLbl>
              <c:idx val="2"/>
              <c:spPr/>
              <c:txPr>
                <a:bodyPr/>
                <a:lstStyle/>
                <a:p>
                  <a:pPr>
                    <a:defRPr sz="1000" b="0" strike="noStrike" spc="-1">
                      <a:latin typeface="Arial"/>
                    </a:defRPr>
                  </a:pPr>
                  <a:endParaRPr lang="fr-FR"/>
                </a:p>
              </c:txPr>
              <c:showLegendKey val="0"/>
              <c:showVal val="0"/>
              <c:showCatName val="0"/>
              <c:showSerName val="0"/>
              <c:showPercent val="0"/>
              <c:showBubbleSize val="1"/>
            </c:dLbl>
            <c:dLbl>
              <c:idx val="3"/>
              <c:spPr/>
              <c:txPr>
                <a:bodyPr/>
                <a:lstStyle/>
                <a:p>
                  <a:pPr>
                    <a:defRPr sz="1000" b="0" strike="noStrike" spc="-1">
                      <a:latin typeface="Arial"/>
                    </a:defRPr>
                  </a:pPr>
                  <a:endParaRPr lang="fr-FR"/>
                </a:p>
              </c:txPr>
              <c:showLegendKey val="0"/>
              <c:showVal val="0"/>
              <c:showCatName val="0"/>
              <c:showSerName val="0"/>
              <c:showPercent val="0"/>
              <c:showBubbleSize val="1"/>
            </c:dLbl>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extLst>
          </c:dLbls>
          <c:cat>
            <c:strRef>
              <c:f>'Résultats graphiques'!$D$130:$D$133</c:f>
              <c:strCache>
                <c:ptCount val="4"/>
                <c:pt idx="0">
                  <c:v>Composante maintien gestion des structures paysagères</c:v>
                </c:pt>
                <c:pt idx="1">
                  <c:v>Composante création gestion des structures paysagères</c:v>
                </c:pt>
                <c:pt idx="2">
                  <c:v>Composante maintien gestion des systèmes de production</c:v>
                </c:pt>
                <c:pt idx="3">
                  <c:v>Composante création gestion des systèmes de production</c:v>
                </c:pt>
              </c:strCache>
            </c:strRef>
          </c:cat>
          <c:val>
            <c:numRef>
              <c:f>'Résultats graphiques'!$H$130:$H$133</c:f>
              <c:numCache>
                <c:formatCode>General</c:formatCode>
                <c:ptCount val="4"/>
              </c:numCache>
            </c:numRef>
          </c:val>
          <c:extLst xmlns:c16r2="http://schemas.microsoft.com/office/drawing/2015/06/chart">
            <c:ext xmlns:c16="http://schemas.microsoft.com/office/drawing/2014/chart" uri="{C3380CC4-5D6E-409C-BE32-E72D297353CC}">
              <c16:uniqueId val="{00000023-EE06-49C6-B463-3F51FED6F93A}"/>
            </c:ext>
          </c:extLst>
        </c:ser>
        <c:ser>
          <c:idx val="4"/>
          <c:order val="4"/>
          <c:spPr>
            <a:solidFill>
              <a:srgbClr val="7E0021"/>
            </a:solidFill>
            <a:ln>
              <a:noFill/>
            </a:ln>
          </c:spPr>
          <c:dPt>
            <c:idx val="0"/>
            <c:bubble3D val="0"/>
            <c:spPr>
              <a:solidFill>
                <a:srgbClr val="004586"/>
              </a:solidFill>
              <a:ln>
                <a:noFill/>
              </a:ln>
            </c:spPr>
            <c:extLst xmlns:c16r2="http://schemas.microsoft.com/office/drawing/2015/06/chart">
              <c:ext xmlns:c16="http://schemas.microsoft.com/office/drawing/2014/chart" uri="{C3380CC4-5D6E-409C-BE32-E72D297353CC}">
                <c16:uniqueId val="{00000025-EE06-49C6-B463-3F51FED6F93A}"/>
              </c:ext>
            </c:extLst>
          </c:dPt>
          <c:dPt>
            <c:idx val="1"/>
            <c:bubble3D val="0"/>
            <c:spPr>
              <a:solidFill>
                <a:srgbClr val="FF420E"/>
              </a:solidFill>
              <a:ln>
                <a:noFill/>
              </a:ln>
            </c:spPr>
            <c:extLst xmlns:c16r2="http://schemas.microsoft.com/office/drawing/2015/06/chart">
              <c:ext xmlns:c16="http://schemas.microsoft.com/office/drawing/2014/chart" uri="{C3380CC4-5D6E-409C-BE32-E72D297353CC}">
                <c16:uniqueId val="{00000027-EE06-49C6-B463-3F51FED6F93A}"/>
              </c:ext>
            </c:extLst>
          </c:dPt>
          <c:dPt>
            <c:idx val="2"/>
            <c:bubble3D val="0"/>
            <c:spPr>
              <a:solidFill>
                <a:srgbClr val="FFD320"/>
              </a:solidFill>
              <a:ln>
                <a:noFill/>
              </a:ln>
            </c:spPr>
            <c:extLst xmlns:c16r2="http://schemas.microsoft.com/office/drawing/2015/06/chart">
              <c:ext xmlns:c16="http://schemas.microsoft.com/office/drawing/2014/chart" uri="{C3380CC4-5D6E-409C-BE32-E72D297353CC}">
                <c16:uniqueId val="{00000029-EE06-49C6-B463-3F51FED6F93A}"/>
              </c:ext>
            </c:extLst>
          </c:dPt>
          <c:dPt>
            <c:idx val="3"/>
            <c:bubble3D val="0"/>
            <c:spPr>
              <a:solidFill>
                <a:srgbClr val="579D1C"/>
              </a:solidFill>
              <a:ln>
                <a:noFill/>
              </a:ln>
            </c:spPr>
            <c:extLst xmlns:c16r2="http://schemas.microsoft.com/office/drawing/2015/06/chart">
              <c:ext xmlns:c16="http://schemas.microsoft.com/office/drawing/2014/chart" uri="{C3380CC4-5D6E-409C-BE32-E72D297353CC}">
                <c16:uniqueId val="{0000002B-EE06-49C6-B463-3F51FED6F93A}"/>
              </c:ext>
            </c:extLst>
          </c:dPt>
          <c:dLbls>
            <c:dLbl>
              <c:idx val="0"/>
              <c:spPr/>
              <c:txPr>
                <a:bodyPr/>
                <a:lstStyle/>
                <a:p>
                  <a:pPr>
                    <a:defRPr sz="1000" b="0" strike="noStrike" spc="-1">
                      <a:latin typeface="Arial"/>
                    </a:defRPr>
                  </a:pPr>
                  <a:endParaRPr lang="fr-FR"/>
                </a:p>
              </c:txPr>
              <c:showLegendKey val="0"/>
              <c:showVal val="0"/>
              <c:showCatName val="0"/>
              <c:showSerName val="0"/>
              <c:showPercent val="0"/>
              <c:showBubbleSize val="1"/>
            </c:dLbl>
            <c:dLbl>
              <c:idx val="1"/>
              <c:spPr/>
              <c:txPr>
                <a:bodyPr/>
                <a:lstStyle/>
                <a:p>
                  <a:pPr>
                    <a:defRPr sz="1000" b="0" strike="noStrike" spc="-1">
                      <a:latin typeface="Arial"/>
                    </a:defRPr>
                  </a:pPr>
                  <a:endParaRPr lang="fr-FR"/>
                </a:p>
              </c:txPr>
              <c:showLegendKey val="0"/>
              <c:showVal val="0"/>
              <c:showCatName val="0"/>
              <c:showSerName val="0"/>
              <c:showPercent val="0"/>
              <c:showBubbleSize val="1"/>
            </c:dLbl>
            <c:dLbl>
              <c:idx val="2"/>
              <c:spPr/>
              <c:txPr>
                <a:bodyPr/>
                <a:lstStyle/>
                <a:p>
                  <a:pPr>
                    <a:defRPr sz="1000" b="0" strike="noStrike" spc="-1">
                      <a:latin typeface="Arial"/>
                    </a:defRPr>
                  </a:pPr>
                  <a:endParaRPr lang="fr-FR"/>
                </a:p>
              </c:txPr>
              <c:showLegendKey val="0"/>
              <c:showVal val="0"/>
              <c:showCatName val="0"/>
              <c:showSerName val="0"/>
              <c:showPercent val="0"/>
              <c:showBubbleSize val="1"/>
            </c:dLbl>
            <c:dLbl>
              <c:idx val="3"/>
              <c:spPr/>
              <c:txPr>
                <a:bodyPr/>
                <a:lstStyle/>
                <a:p>
                  <a:pPr>
                    <a:defRPr sz="1000" b="0" strike="noStrike" spc="-1">
                      <a:latin typeface="Arial"/>
                    </a:defRPr>
                  </a:pPr>
                  <a:endParaRPr lang="fr-FR"/>
                </a:p>
              </c:txPr>
              <c:showLegendKey val="0"/>
              <c:showVal val="0"/>
              <c:showCatName val="0"/>
              <c:showSerName val="0"/>
              <c:showPercent val="0"/>
              <c:showBubbleSize val="1"/>
            </c:dLbl>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extLst>
          </c:dLbls>
          <c:cat>
            <c:strRef>
              <c:f>'Résultats graphiques'!$D$130:$D$133</c:f>
              <c:strCache>
                <c:ptCount val="4"/>
                <c:pt idx="0">
                  <c:v>Composante maintien gestion des structures paysagères</c:v>
                </c:pt>
                <c:pt idx="1">
                  <c:v>Composante création gestion des structures paysagères</c:v>
                </c:pt>
                <c:pt idx="2">
                  <c:v>Composante maintien gestion des systèmes de production</c:v>
                </c:pt>
                <c:pt idx="3">
                  <c:v>Composante création gestion des systèmes de production</c:v>
                </c:pt>
              </c:strCache>
            </c:strRef>
          </c:cat>
          <c:val>
            <c:numRef>
              <c:f>'Résultats graphiques'!$E$130:$E$133</c:f>
              <c:numCache>
                <c:formatCode>#,##0\ [$€/ha-40C];[Red]\-#,##0\ [$€/ha-40C]</c:formatCode>
                <c:ptCount val="4"/>
                <c:pt idx="0">
                  <c:v>0</c:v>
                </c:pt>
                <c:pt idx="1">
                  <c:v>0</c:v>
                </c:pt>
                <c:pt idx="2">
                  <c:v>368.44560000000001</c:v>
                </c:pt>
                <c:pt idx="3">
                  <c:v>176.904</c:v>
                </c:pt>
              </c:numCache>
            </c:numRef>
          </c:val>
          <c:extLst xmlns:c16r2="http://schemas.microsoft.com/office/drawing/2015/06/chart">
            <c:ext xmlns:c16="http://schemas.microsoft.com/office/drawing/2014/chart" uri="{C3380CC4-5D6E-409C-BE32-E72D297353CC}">
              <c16:uniqueId val="{0000002C-EE06-49C6-B463-3F51FED6F93A}"/>
            </c:ext>
          </c:extLst>
        </c:ser>
        <c:dLbls>
          <c:showLegendKey val="0"/>
          <c:showVal val="0"/>
          <c:showCatName val="0"/>
          <c:showSerName val="0"/>
          <c:showPercent val="0"/>
          <c:showBubbleSize val="0"/>
          <c:showLeaderLines val="0"/>
        </c:dLbls>
        <c:firstSliceAng val="0"/>
      </c:pieChart>
      <c:spPr>
        <a:noFill/>
        <a:ln>
          <a:solidFill>
            <a:srgbClr val="B3B3B3"/>
          </a:solidFill>
        </a:ln>
      </c:spPr>
    </c:plotArea>
    <c:legend>
      <c:legendPos val="r"/>
      <c:layout/>
      <c:overlay val="0"/>
      <c:spPr>
        <a:noFill/>
        <a:ln>
          <a:noFill/>
        </a:ln>
      </c:spPr>
      <c:txPr>
        <a:bodyPr/>
        <a:lstStyle/>
        <a:p>
          <a:pPr>
            <a:defRPr sz="1000" b="0" strike="noStrike" spc="-1">
              <a:latin typeface="Arial"/>
            </a:defRPr>
          </a:pPr>
          <a:endParaRPr lang="fr-FR"/>
        </a:p>
      </c:txPr>
    </c:legend>
    <c:plotVisOnly val="1"/>
    <c:dispBlanksAs val="zero"/>
    <c:showDLblsOverMax val="1"/>
  </c:chart>
  <c:spPr>
    <a:solidFill>
      <a:srgbClr val="FFFFFF"/>
    </a:solid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autoTitleDeleted val="1"/>
    <c:plotArea>
      <c:layout/>
      <c:barChart>
        <c:barDir val="col"/>
        <c:grouping val="stacked"/>
        <c:varyColors val="0"/>
        <c:ser>
          <c:idx val="0"/>
          <c:order val="0"/>
          <c:tx>
            <c:strRef>
              <c:f>'Autres résultats graphiques'!$B$14</c:f>
              <c:strCache>
                <c:ptCount val="1"/>
                <c:pt idx="0">
                  <c:v>Rémunération totale réelle</c:v>
                </c:pt>
              </c:strCache>
            </c:strRef>
          </c:tx>
          <c:spPr>
            <a:solidFill>
              <a:srgbClr val="28471F"/>
            </a:solidFill>
            <a:ln>
              <a:noFill/>
            </a:ln>
          </c:spPr>
          <c:invertIfNegative val="0"/>
          <c:dPt>
            <c:idx val="2"/>
            <c:invertIfNegative val="0"/>
            <c:bubble3D val="0"/>
            <c:extLst xmlns:c16r2="http://schemas.microsoft.com/office/drawing/2015/06/chart">
              <c:ext xmlns:c16="http://schemas.microsoft.com/office/drawing/2014/chart" uri="{C3380CC4-5D6E-409C-BE32-E72D297353CC}">
                <c16:uniqueId val="{00000001-AF9E-4445-9136-D775D8278240}"/>
              </c:ext>
            </c:extLst>
          </c:dPt>
          <c:dLbls>
            <c:dLbl>
              <c:idx val="2"/>
              <c:spPr/>
              <c:txPr>
                <a:bodyPr/>
                <a:lstStyle/>
                <a:p>
                  <a:pPr>
                    <a:defRPr sz="1000" b="0" strike="noStrike" spc="-1">
                      <a:latin typeface="Arial"/>
                    </a:defRPr>
                  </a:pPr>
                  <a:endParaRPr lang="fr-FR"/>
                </a:p>
              </c:txPr>
              <c:showLegendKey val="0"/>
              <c:showVal val="0"/>
              <c:showCatName val="0"/>
              <c:showSerName val="0"/>
              <c:showPercent val="0"/>
              <c:showBubbleSize val="1"/>
            </c:dLbl>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graphiques'!$C$1:$O$1</c:f>
              <c:strCache>
                <c:ptCount val="13"/>
                <c:pt idx="0">
                  <c:v>Année 1</c:v>
                </c:pt>
                <c:pt idx="4">
                  <c:v>Année 2</c:v>
                </c:pt>
                <c:pt idx="8">
                  <c:v>Année 3</c:v>
                </c:pt>
                <c:pt idx="12">
                  <c:v>Année 4</c:v>
                </c:pt>
              </c:strCache>
            </c:strRef>
          </c:cat>
          <c:val>
            <c:numRef>
              <c:f>'Autres résultats graphiques'!$C$14:$V$14</c:f>
              <c:numCache>
                <c:formatCode>#,##0\ [$€/ha-40C];[Red]\-#,##0\ [$€/ha-40C]</c:formatCode>
                <c:ptCount val="20"/>
                <c:pt idx="3">
                  <c:v>0</c:v>
                </c:pt>
                <c:pt idx="7">
                  <c:v>0</c:v>
                </c:pt>
                <c:pt idx="11">
                  <c:v>0</c:v>
                </c:pt>
                <c:pt idx="15">
                  <c:v>0</c:v>
                </c:pt>
                <c:pt idx="19">
                  <c:v>0</c:v>
                </c:pt>
              </c:numCache>
            </c:numRef>
          </c:val>
          <c:extLst xmlns:c16r2="http://schemas.microsoft.com/office/drawing/2015/06/chart">
            <c:ext xmlns:c16="http://schemas.microsoft.com/office/drawing/2014/chart" uri="{C3380CC4-5D6E-409C-BE32-E72D297353CC}">
              <c16:uniqueId val="{00000002-AF9E-4445-9136-D775D8278240}"/>
            </c:ext>
          </c:extLst>
        </c:ser>
        <c:ser>
          <c:idx val="1"/>
          <c:order val="1"/>
          <c:tx>
            <c:strRef>
              <c:f>'Autres résultats graphiques'!$B$13</c:f>
              <c:strCache>
                <c:ptCount val="1"/>
                <c:pt idx="0">
                  <c:v>Effet cliquet total</c:v>
                </c:pt>
              </c:strCache>
            </c:strRef>
          </c:tx>
          <c:spPr>
            <a:blipFill rotWithShape="0">
              <a:blip xmlns:r="http://schemas.openxmlformats.org/officeDocument/2006/relationships" r:embed="rId1"/>
              <a:tile/>
            </a:blip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graphiques'!$C$1:$O$1</c:f>
              <c:strCache>
                <c:ptCount val="13"/>
                <c:pt idx="0">
                  <c:v>Année 1</c:v>
                </c:pt>
                <c:pt idx="4">
                  <c:v>Année 2</c:v>
                </c:pt>
                <c:pt idx="8">
                  <c:v>Année 3</c:v>
                </c:pt>
                <c:pt idx="12">
                  <c:v>Année 4</c:v>
                </c:pt>
              </c:strCache>
            </c:strRef>
          </c:cat>
          <c:val>
            <c:numRef>
              <c:f>'Autres résultats graphiques'!$C$13:$V$13</c:f>
              <c:numCache>
                <c:formatCode>#,##0\ [$€/ha-40C];[Red]\-#,##0\ [$€/ha-40C]</c:formatCode>
                <c:ptCount val="20"/>
                <c:pt idx="2">
                  <c:v>0</c:v>
                </c:pt>
                <c:pt idx="6">
                  <c:v>0</c:v>
                </c:pt>
                <c:pt idx="10">
                  <c:v>0</c:v>
                </c:pt>
                <c:pt idx="14">
                  <c:v>0</c:v>
                </c:pt>
                <c:pt idx="18">
                  <c:v>0</c:v>
                </c:pt>
              </c:numCache>
            </c:numRef>
          </c:val>
          <c:extLst xmlns:c16r2="http://schemas.microsoft.com/office/drawing/2015/06/chart">
            <c:ext xmlns:c16="http://schemas.microsoft.com/office/drawing/2014/chart" uri="{C3380CC4-5D6E-409C-BE32-E72D297353CC}">
              <c16:uniqueId val="{00000003-AF9E-4445-9136-D775D8278240}"/>
            </c:ext>
          </c:extLst>
        </c:ser>
        <c:ser>
          <c:idx val="2"/>
          <c:order val="2"/>
          <c:tx>
            <c:strRef>
              <c:f>'Autres résultats graphiques'!$B$12</c:f>
              <c:strCache>
                <c:ptCount val="1"/>
                <c:pt idx="0">
                  <c:v>Rémunération totale potentielle</c:v>
                </c:pt>
              </c:strCache>
            </c:strRef>
          </c:tx>
          <c:spPr>
            <a:solidFill>
              <a:srgbClr val="8D281E"/>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graphiques'!$C$1:$O$1</c:f>
              <c:strCache>
                <c:ptCount val="13"/>
                <c:pt idx="0">
                  <c:v>Année 1</c:v>
                </c:pt>
                <c:pt idx="4">
                  <c:v>Année 2</c:v>
                </c:pt>
                <c:pt idx="8">
                  <c:v>Année 3</c:v>
                </c:pt>
                <c:pt idx="12">
                  <c:v>Année 4</c:v>
                </c:pt>
              </c:strCache>
            </c:strRef>
          </c:cat>
          <c:val>
            <c:numRef>
              <c:f>'Autres résultats graphiques'!$C$12:$V$12</c:f>
              <c:numCache>
                <c:formatCode>#,##0\ [$€/ha-40C];[Red]\-#,##0\ [$€/ha-40C]</c:formatCode>
                <c:ptCount val="20"/>
                <c:pt idx="2">
                  <c:v>0</c:v>
                </c:pt>
                <c:pt idx="6">
                  <c:v>0</c:v>
                </c:pt>
                <c:pt idx="10">
                  <c:v>0</c:v>
                </c:pt>
                <c:pt idx="14">
                  <c:v>0</c:v>
                </c:pt>
                <c:pt idx="18">
                  <c:v>0</c:v>
                </c:pt>
              </c:numCache>
            </c:numRef>
          </c:val>
          <c:extLst xmlns:c16r2="http://schemas.microsoft.com/office/drawing/2015/06/chart">
            <c:ext xmlns:c16="http://schemas.microsoft.com/office/drawing/2014/chart" uri="{C3380CC4-5D6E-409C-BE32-E72D297353CC}">
              <c16:uniqueId val="{00000004-AF9E-4445-9136-D775D8278240}"/>
            </c:ext>
          </c:extLst>
        </c:ser>
        <c:ser>
          <c:idx val="3"/>
          <c:order val="3"/>
          <c:tx>
            <c:strRef>
              <c:f>'Autres résultats graphiques'!$B$2</c:f>
              <c:strCache>
                <c:ptCount val="1"/>
                <c:pt idx="0">
                  <c:v>Rémunération unitaire entretien-maintien domaine 1</c:v>
                </c:pt>
              </c:strCache>
            </c:strRef>
          </c:tx>
          <c:spPr>
            <a:solidFill>
              <a:srgbClr val="004586"/>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graphiques'!$C$1:$O$1</c:f>
              <c:strCache>
                <c:ptCount val="13"/>
                <c:pt idx="0">
                  <c:v>Année 1</c:v>
                </c:pt>
                <c:pt idx="4">
                  <c:v>Année 2</c:v>
                </c:pt>
                <c:pt idx="8">
                  <c:v>Année 3</c:v>
                </c:pt>
                <c:pt idx="12">
                  <c:v>Année 4</c:v>
                </c:pt>
              </c:strCache>
            </c:strRef>
          </c:cat>
          <c:val>
            <c:numRef>
              <c:f>'Autres résultats graphiques'!$C$2:$V$2</c:f>
              <c:numCache>
                <c:formatCode>#,##0\ [$€/ha-40C];[Red]\-#,##0\ [$€/ha-40C]</c:formatCode>
                <c:ptCount val="20"/>
                <c:pt idx="0">
                  <c:v>0</c:v>
                </c:pt>
                <c:pt idx="4">
                  <c:v>0</c:v>
                </c:pt>
                <c:pt idx="8">
                  <c:v>0</c:v>
                </c:pt>
                <c:pt idx="12">
                  <c:v>0</c:v>
                </c:pt>
                <c:pt idx="16">
                  <c:v>0</c:v>
                </c:pt>
              </c:numCache>
            </c:numRef>
          </c:val>
          <c:extLst xmlns:c16r2="http://schemas.microsoft.com/office/drawing/2015/06/chart">
            <c:ext xmlns:c16="http://schemas.microsoft.com/office/drawing/2014/chart" uri="{C3380CC4-5D6E-409C-BE32-E72D297353CC}">
              <c16:uniqueId val="{00000005-AF9E-4445-9136-D775D8278240}"/>
            </c:ext>
          </c:extLst>
        </c:ser>
        <c:ser>
          <c:idx val="4"/>
          <c:order val="4"/>
          <c:tx>
            <c:strRef>
              <c:f>'Autres résultats graphiques'!$B$3</c:f>
              <c:strCache>
                <c:ptCount val="1"/>
                <c:pt idx="0">
                  <c:v>Rémunération unitaire création-transition domaine 1</c:v>
                </c:pt>
              </c:strCache>
            </c:strRef>
          </c:tx>
          <c:spPr>
            <a:solidFill>
              <a:srgbClr val="FF420E"/>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7-AF9E-4445-9136-D775D8278240}"/>
              </c:ext>
            </c:extLst>
          </c:dPt>
          <c:dPt>
            <c:idx val="2"/>
            <c:invertIfNegative val="0"/>
            <c:bubble3D val="0"/>
            <c:extLst xmlns:c16r2="http://schemas.microsoft.com/office/drawing/2015/06/chart">
              <c:ext xmlns:c16="http://schemas.microsoft.com/office/drawing/2014/chart" uri="{C3380CC4-5D6E-409C-BE32-E72D297353CC}">
                <c16:uniqueId val="{00000009-AF9E-4445-9136-D775D8278240}"/>
              </c:ext>
            </c:extLst>
          </c:dPt>
          <c:dPt>
            <c:idx val="4"/>
            <c:invertIfNegative val="0"/>
            <c:bubble3D val="0"/>
            <c:extLst xmlns:c16r2="http://schemas.microsoft.com/office/drawing/2015/06/chart">
              <c:ext xmlns:c16="http://schemas.microsoft.com/office/drawing/2014/chart" uri="{C3380CC4-5D6E-409C-BE32-E72D297353CC}">
                <c16:uniqueId val="{0000000B-AF9E-4445-9136-D775D8278240}"/>
              </c:ext>
            </c:extLst>
          </c:dPt>
          <c:dPt>
            <c:idx val="6"/>
            <c:invertIfNegative val="0"/>
            <c:bubble3D val="0"/>
            <c:extLst xmlns:c16r2="http://schemas.microsoft.com/office/drawing/2015/06/chart">
              <c:ext xmlns:c16="http://schemas.microsoft.com/office/drawing/2014/chart" uri="{C3380CC4-5D6E-409C-BE32-E72D297353CC}">
                <c16:uniqueId val="{0000000D-AF9E-4445-9136-D775D8278240}"/>
              </c:ext>
            </c:extLst>
          </c:dPt>
          <c:dPt>
            <c:idx val="8"/>
            <c:invertIfNegative val="0"/>
            <c:bubble3D val="0"/>
            <c:extLst xmlns:c16r2="http://schemas.microsoft.com/office/drawing/2015/06/chart">
              <c:ext xmlns:c16="http://schemas.microsoft.com/office/drawing/2014/chart" uri="{C3380CC4-5D6E-409C-BE32-E72D297353CC}">
                <c16:uniqueId val="{0000000F-AF9E-4445-9136-D775D8278240}"/>
              </c:ext>
            </c:extLst>
          </c:dPt>
          <c:dLbls>
            <c:dLbl>
              <c:idx val="0"/>
              <c:spPr/>
              <c:txPr>
                <a:bodyPr/>
                <a:lstStyle/>
                <a:p>
                  <a:pPr>
                    <a:defRPr sz="1000" b="0" strike="noStrike" spc="-1">
                      <a:latin typeface="Arial"/>
                    </a:defRPr>
                  </a:pPr>
                  <a:endParaRPr lang="fr-FR"/>
                </a:p>
              </c:txPr>
              <c:showLegendKey val="0"/>
              <c:showVal val="0"/>
              <c:showCatName val="0"/>
              <c:showSerName val="0"/>
              <c:showPercent val="0"/>
              <c:showBubbleSize val="1"/>
            </c:dLbl>
            <c:dLbl>
              <c:idx val="2"/>
              <c:spPr/>
              <c:txPr>
                <a:bodyPr/>
                <a:lstStyle/>
                <a:p>
                  <a:pPr>
                    <a:defRPr sz="1000" b="0" strike="noStrike" spc="-1">
                      <a:latin typeface="Arial"/>
                    </a:defRPr>
                  </a:pPr>
                  <a:endParaRPr lang="fr-FR"/>
                </a:p>
              </c:txPr>
              <c:showLegendKey val="0"/>
              <c:showVal val="0"/>
              <c:showCatName val="0"/>
              <c:showSerName val="0"/>
              <c:showPercent val="0"/>
              <c:showBubbleSize val="1"/>
            </c:dLbl>
            <c:dLbl>
              <c:idx val="4"/>
              <c:spPr/>
              <c:txPr>
                <a:bodyPr/>
                <a:lstStyle/>
                <a:p>
                  <a:pPr>
                    <a:defRPr sz="1000" b="0" strike="noStrike" spc="-1">
                      <a:latin typeface="Arial"/>
                    </a:defRPr>
                  </a:pPr>
                  <a:endParaRPr lang="fr-FR"/>
                </a:p>
              </c:txPr>
              <c:showLegendKey val="0"/>
              <c:showVal val="0"/>
              <c:showCatName val="0"/>
              <c:showSerName val="0"/>
              <c:showPercent val="0"/>
              <c:showBubbleSize val="1"/>
            </c:dLbl>
            <c:dLbl>
              <c:idx val="6"/>
              <c:spPr/>
              <c:txPr>
                <a:bodyPr/>
                <a:lstStyle/>
                <a:p>
                  <a:pPr>
                    <a:defRPr sz="1000" b="0" strike="noStrike" spc="-1">
                      <a:latin typeface="Arial"/>
                    </a:defRPr>
                  </a:pPr>
                  <a:endParaRPr lang="fr-FR"/>
                </a:p>
              </c:txPr>
              <c:showLegendKey val="0"/>
              <c:showVal val="0"/>
              <c:showCatName val="0"/>
              <c:showSerName val="0"/>
              <c:showPercent val="0"/>
              <c:showBubbleSize val="1"/>
            </c:dLbl>
            <c:dLbl>
              <c:idx val="8"/>
              <c:spPr/>
              <c:txPr>
                <a:bodyPr/>
                <a:lstStyle/>
                <a:p>
                  <a:pPr>
                    <a:defRPr sz="1000" b="0" strike="noStrike" spc="-1">
                      <a:latin typeface="Arial"/>
                    </a:defRPr>
                  </a:pPr>
                  <a:endParaRPr lang="fr-FR"/>
                </a:p>
              </c:txPr>
              <c:showLegendKey val="0"/>
              <c:showVal val="0"/>
              <c:showCatName val="0"/>
              <c:showSerName val="0"/>
              <c:showPercent val="0"/>
              <c:showBubbleSize val="1"/>
            </c:dLbl>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graphiques'!$C$1:$O$1</c:f>
              <c:strCache>
                <c:ptCount val="13"/>
                <c:pt idx="0">
                  <c:v>Année 1</c:v>
                </c:pt>
                <c:pt idx="4">
                  <c:v>Année 2</c:v>
                </c:pt>
                <c:pt idx="8">
                  <c:v>Année 3</c:v>
                </c:pt>
                <c:pt idx="12">
                  <c:v>Année 4</c:v>
                </c:pt>
              </c:strCache>
            </c:strRef>
          </c:cat>
          <c:val>
            <c:numRef>
              <c:f>'Autres résultats graphiques'!$C$3:$V$3</c:f>
              <c:numCache>
                <c:formatCode>#,##0\ [$€/ha-40C];[Red]\-#,##0\ [$€/ha-40C]</c:formatCode>
                <c:ptCount val="20"/>
                <c:pt idx="0">
                  <c:v>0</c:v>
                </c:pt>
                <c:pt idx="4">
                  <c:v>0</c:v>
                </c:pt>
                <c:pt idx="8">
                  <c:v>0</c:v>
                </c:pt>
                <c:pt idx="12">
                  <c:v>0</c:v>
                </c:pt>
                <c:pt idx="16">
                  <c:v>0</c:v>
                </c:pt>
              </c:numCache>
            </c:numRef>
          </c:val>
          <c:extLst xmlns:c16r2="http://schemas.microsoft.com/office/drawing/2015/06/chart">
            <c:ext xmlns:c16="http://schemas.microsoft.com/office/drawing/2014/chart" uri="{C3380CC4-5D6E-409C-BE32-E72D297353CC}">
              <c16:uniqueId val="{00000010-AF9E-4445-9136-D775D8278240}"/>
            </c:ext>
          </c:extLst>
        </c:ser>
        <c:ser>
          <c:idx val="5"/>
          <c:order val="5"/>
          <c:tx>
            <c:strRef>
              <c:f>'Autres résultats graphiques'!$B$7</c:f>
              <c:strCache>
                <c:ptCount val="1"/>
                <c:pt idx="0">
                  <c:v>Rémunération unitaire entretien-maintien domaine 2</c:v>
                </c:pt>
              </c:strCache>
            </c:strRef>
          </c:tx>
          <c:spPr>
            <a:solidFill>
              <a:srgbClr val="784B04"/>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graphiques'!$C$1:$O$1</c:f>
              <c:strCache>
                <c:ptCount val="13"/>
                <c:pt idx="0">
                  <c:v>Année 1</c:v>
                </c:pt>
                <c:pt idx="4">
                  <c:v>Année 2</c:v>
                </c:pt>
                <c:pt idx="8">
                  <c:v>Année 3</c:v>
                </c:pt>
                <c:pt idx="12">
                  <c:v>Année 4</c:v>
                </c:pt>
              </c:strCache>
            </c:strRef>
          </c:cat>
          <c:val>
            <c:numRef>
              <c:f>'Autres résultats graphiques'!$C$7:$V$7</c:f>
              <c:numCache>
                <c:formatCode>#,##0\ [$€/ha-40C];[Red]\-#,##0\ [$€/ha-40C]</c:formatCode>
                <c:ptCount val="20"/>
                <c:pt idx="1">
                  <c:v>32.061599999999999</c:v>
                </c:pt>
                <c:pt idx="5">
                  <c:v>48.618000000000002</c:v>
                </c:pt>
                <c:pt idx="9">
                  <c:v>72.27000000000001</c:v>
                </c:pt>
                <c:pt idx="13">
                  <c:v>95.921999999999997</c:v>
                </c:pt>
                <c:pt idx="17">
                  <c:v>119.57400000000001</c:v>
                </c:pt>
              </c:numCache>
            </c:numRef>
          </c:val>
          <c:extLst xmlns:c16r2="http://schemas.microsoft.com/office/drawing/2015/06/chart">
            <c:ext xmlns:c16="http://schemas.microsoft.com/office/drawing/2014/chart" uri="{C3380CC4-5D6E-409C-BE32-E72D297353CC}">
              <c16:uniqueId val="{00000011-AF9E-4445-9136-D775D8278240}"/>
            </c:ext>
          </c:extLst>
        </c:ser>
        <c:ser>
          <c:idx val="6"/>
          <c:order val="6"/>
          <c:tx>
            <c:strRef>
              <c:f>'Autres résultats graphiques'!$B$4</c:f>
              <c:strCache>
                <c:ptCount val="1"/>
                <c:pt idx="0">
                  <c:v>Déduction annuelle effet cliquet domaine 1</c:v>
                </c:pt>
              </c:strCache>
            </c:strRef>
          </c:tx>
          <c:spPr>
            <a:blipFill rotWithShape="0">
              <a:blip xmlns:r="http://schemas.openxmlformats.org/officeDocument/2006/relationships" r:embed="rId2"/>
              <a:tile/>
            </a:blip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graphiques'!$C$1:$O$1</c:f>
              <c:strCache>
                <c:ptCount val="13"/>
                <c:pt idx="0">
                  <c:v>Année 1</c:v>
                </c:pt>
                <c:pt idx="4">
                  <c:v>Année 2</c:v>
                </c:pt>
                <c:pt idx="8">
                  <c:v>Année 3</c:v>
                </c:pt>
                <c:pt idx="12">
                  <c:v>Année 4</c:v>
                </c:pt>
              </c:strCache>
            </c:strRef>
          </c:cat>
          <c:val>
            <c:numRef>
              <c:f>'Autres résultats graphiques'!$C$4:$V$4</c:f>
              <c:numCache>
                <c:formatCode>#,##0\ [$€/ha-40C];[Red]\-#,##0\ [$€/ha-40C]</c:formatCode>
                <c:ptCount val="20"/>
                <c:pt idx="0">
                  <c:v>0</c:v>
                </c:pt>
                <c:pt idx="4">
                  <c:v>0</c:v>
                </c:pt>
                <c:pt idx="8">
                  <c:v>0</c:v>
                </c:pt>
                <c:pt idx="12">
                  <c:v>0</c:v>
                </c:pt>
                <c:pt idx="16">
                  <c:v>0</c:v>
                </c:pt>
              </c:numCache>
            </c:numRef>
          </c:val>
          <c:extLst xmlns:c16r2="http://schemas.microsoft.com/office/drawing/2015/06/chart">
            <c:ext xmlns:c16="http://schemas.microsoft.com/office/drawing/2014/chart" uri="{C3380CC4-5D6E-409C-BE32-E72D297353CC}">
              <c16:uniqueId val="{00000012-AF9E-4445-9136-D775D8278240}"/>
            </c:ext>
          </c:extLst>
        </c:ser>
        <c:ser>
          <c:idx val="7"/>
          <c:order val="7"/>
          <c:tx>
            <c:strRef>
              <c:f>'Autres résultats graphiques'!$B$9</c:f>
              <c:strCache>
                <c:ptCount val="1"/>
                <c:pt idx="0">
                  <c:v>Déduction annuelle effet cliquet domaine 2</c:v>
                </c:pt>
              </c:strCache>
            </c:strRef>
          </c:tx>
          <c:spPr>
            <a:blipFill rotWithShape="0">
              <a:blip xmlns:r="http://schemas.openxmlformats.org/officeDocument/2006/relationships" r:embed="rId3"/>
              <a:tile/>
            </a:blip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graphiques'!$C$1:$O$1</c:f>
              <c:strCache>
                <c:ptCount val="13"/>
                <c:pt idx="0">
                  <c:v>Année 1</c:v>
                </c:pt>
                <c:pt idx="4">
                  <c:v>Année 2</c:v>
                </c:pt>
                <c:pt idx="8">
                  <c:v>Année 3</c:v>
                </c:pt>
                <c:pt idx="12">
                  <c:v>Année 4</c:v>
                </c:pt>
              </c:strCache>
            </c:strRef>
          </c:cat>
          <c:val>
            <c:numRef>
              <c:f>'Autres résultats graphiques'!$C$9:$V$9</c:f>
              <c:numCache>
                <c:formatCode>#,##0\ [$€/ha-40C];[Red]\-#,##0\ [$€/ha-40C]</c:formatCode>
                <c:ptCount val="20"/>
                <c:pt idx="1">
                  <c:v>0</c:v>
                </c:pt>
                <c:pt idx="5">
                  <c:v>0</c:v>
                </c:pt>
                <c:pt idx="9">
                  <c:v>0</c:v>
                </c:pt>
                <c:pt idx="13">
                  <c:v>0</c:v>
                </c:pt>
                <c:pt idx="17">
                  <c:v>0</c:v>
                </c:pt>
              </c:numCache>
            </c:numRef>
          </c:val>
          <c:extLst xmlns:c16r2="http://schemas.microsoft.com/office/drawing/2015/06/chart">
            <c:ext xmlns:c16="http://schemas.microsoft.com/office/drawing/2014/chart" uri="{C3380CC4-5D6E-409C-BE32-E72D297353CC}">
              <c16:uniqueId val="{00000013-AF9E-4445-9136-D775D8278240}"/>
            </c:ext>
          </c:extLst>
        </c:ser>
        <c:ser>
          <c:idx val="8"/>
          <c:order val="8"/>
          <c:tx>
            <c:strRef>
              <c:f>'Autres résultats graphiques'!$B$8</c:f>
              <c:strCache>
                <c:ptCount val="1"/>
                <c:pt idx="0">
                  <c:v>Rémunération unitaire création-transition domaine 2</c:v>
                </c:pt>
              </c:strCache>
            </c:strRef>
          </c:tx>
          <c:spPr>
            <a:solidFill>
              <a:srgbClr val="FFBF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graphiques'!$C$1:$O$1</c:f>
              <c:strCache>
                <c:ptCount val="13"/>
                <c:pt idx="0">
                  <c:v>Année 1</c:v>
                </c:pt>
                <c:pt idx="4">
                  <c:v>Année 2</c:v>
                </c:pt>
                <c:pt idx="8">
                  <c:v>Année 3</c:v>
                </c:pt>
                <c:pt idx="12">
                  <c:v>Année 4</c:v>
                </c:pt>
              </c:strCache>
            </c:strRef>
          </c:cat>
          <c:val>
            <c:numRef>
              <c:f>'Autres résultats graphiques'!$C$8:$V$8</c:f>
              <c:numCache>
                <c:formatCode>#,##0\ [$€/ha-40C];[Red]\-#,##0\ [$€/ha-40C]</c:formatCode>
                <c:ptCount val="20"/>
                <c:pt idx="1">
                  <c:v>29.484000000000002</c:v>
                </c:pt>
                <c:pt idx="5">
                  <c:v>42.120000000000012</c:v>
                </c:pt>
                <c:pt idx="9">
                  <c:v>42.119999999999983</c:v>
                </c:pt>
                <c:pt idx="13">
                  <c:v>42.120000000000012</c:v>
                </c:pt>
                <c:pt idx="17">
                  <c:v>21.059999999999992</c:v>
                </c:pt>
              </c:numCache>
            </c:numRef>
          </c:val>
          <c:extLst xmlns:c16r2="http://schemas.microsoft.com/office/drawing/2015/06/chart">
            <c:ext xmlns:c16="http://schemas.microsoft.com/office/drawing/2014/chart" uri="{C3380CC4-5D6E-409C-BE32-E72D297353CC}">
              <c16:uniqueId val="{00000014-AF9E-4445-9136-D775D8278240}"/>
            </c:ext>
          </c:extLst>
        </c:ser>
        <c:dLbls>
          <c:showLegendKey val="0"/>
          <c:showVal val="0"/>
          <c:showCatName val="0"/>
          <c:showSerName val="0"/>
          <c:showPercent val="0"/>
          <c:showBubbleSize val="0"/>
        </c:dLbls>
        <c:gapWidth val="100"/>
        <c:overlap val="100"/>
        <c:axId val="152184832"/>
        <c:axId val="154060480"/>
      </c:barChart>
      <c:catAx>
        <c:axId val="152184832"/>
        <c:scaling>
          <c:orientation val="minMax"/>
        </c:scaling>
        <c:delete val="0"/>
        <c:axPos val="b"/>
        <c:numFmt formatCode="General" sourceLinked="1"/>
        <c:majorTickMark val="out"/>
        <c:minorTickMark val="none"/>
        <c:tickLblPos val="low"/>
        <c:spPr>
          <a:ln>
            <a:solidFill>
              <a:srgbClr val="B3B3B3"/>
            </a:solidFill>
          </a:ln>
        </c:spPr>
        <c:txPr>
          <a:bodyPr/>
          <a:lstStyle/>
          <a:p>
            <a:pPr>
              <a:defRPr sz="1000" b="0" strike="noStrike" spc="-1">
                <a:latin typeface="Arial"/>
              </a:defRPr>
            </a:pPr>
            <a:endParaRPr lang="fr-FR"/>
          </a:p>
        </c:txPr>
        <c:crossAx val="154060480"/>
        <c:crosses val="autoZero"/>
        <c:auto val="1"/>
        <c:lblAlgn val="ctr"/>
        <c:lblOffset val="100"/>
        <c:noMultiLvlLbl val="1"/>
      </c:catAx>
      <c:valAx>
        <c:axId val="154060480"/>
        <c:scaling>
          <c:orientation val="minMax"/>
        </c:scaling>
        <c:delete val="0"/>
        <c:axPos val="l"/>
        <c:majorGridlines>
          <c:spPr>
            <a:ln>
              <a:solidFill>
                <a:srgbClr val="B3B3B3"/>
              </a:solidFill>
            </a:ln>
          </c:spPr>
        </c:majorGridlines>
        <c:numFmt formatCode="#,##0\ [$€/ha-40C];[Red]\-#,##0\ [$€/ha-40C]"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52184832"/>
        <c:crosses val="autoZero"/>
        <c:crossBetween val="between"/>
      </c:valAx>
      <c:spPr>
        <a:noFill/>
        <a:ln>
          <a:solidFill>
            <a:srgbClr val="B3B3B3"/>
          </a:solidFill>
        </a:ln>
      </c:spPr>
    </c:plotArea>
    <c:legend>
      <c:legendPos val="b"/>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autoTitleDeleted val="1"/>
    <c:plotArea>
      <c:layout/>
      <c:barChart>
        <c:barDir val="col"/>
        <c:grouping val="stacked"/>
        <c:varyColors val="0"/>
        <c:ser>
          <c:idx val="0"/>
          <c:order val="0"/>
          <c:tx>
            <c:strRef>
              <c:f>'Autres résultats graphiques'!$D$90</c:f>
              <c:strCache>
                <c:ptCount val="1"/>
                <c:pt idx="0">
                  <c:v>Composante entretien-maintien 1</c:v>
                </c:pt>
              </c:strCache>
            </c:strRef>
          </c:tx>
          <c:spPr>
            <a:solidFill>
              <a:srgbClr val="004586"/>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graphiques'!$E$89:$N$89</c:f>
              <c:strCache>
                <c:ptCount val="9"/>
                <c:pt idx="0">
                  <c:v>Année 1</c:v>
                </c:pt>
                <c:pt idx="2">
                  <c:v>Année 2</c:v>
                </c:pt>
                <c:pt idx="4">
                  <c:v>Année 3</c:v>
                </c:pt>
                <c:pt idx="6">
                  <c:v>Année 4</c:v>
                </c:pt>
                <c:pt idx="8">
                  <c:v>Année 5</c:v>
                </c:pt>
              </c:strCache>
            </c:strRef>
          </c:cat>
          <c:val>
            <c:numRef>
              <c:f>'Autres résultats graphiques'!$E$90:$N$90</c:f>
              <c:numCache>
                <c:formatCode>General</c:formatCode>
                <c:ptCount val="10"/>
                <c:pt idx="0" formatCode="0.00">
                  <c:v>0.2</c:v>
                </c:pt>
                <c:pt idx="2" formatCode="0.00">
                  <c:v>0.3</c:v>
                </c:pt>
                <c:pt idx="4" formatCode="0.00">
                  <c:v>0.3</c:v>
                </c:pt>
                <c:pt idx="6" formatCode="0.00">
                  <c:v>0.3</c:v>
                </c:pt>
                <c:pt idx="8" formatCode="0.00">
                  <c:v>0.4</c:v>
                </c:pt>
              </c:numCache>
            </c:numRef>
          </c:val>
          <c:extLst xmlns:c16r2="http://schemas.microsoft.com/office/drawing/2015/06/chart">
            <c:ext xmlns:c16="http://schemas.microsoft.com/office/drawing/2014/chart" uri="{C3380CC4-5D6E-409C-BE32-E72D297353CC}">
              <c16:uniqueId val="{00000000-BBFA-4788-A45A-B855B4140A9D}"/>
            </c:ext>
          </c:extLst>
        </c:ser>
        <c:ser>
          <c:idx val="1"/>
          <c:order val="1"/>
          <c:tx>
            <c:strRef>
              <c:f>'Autres résultats graphiques'!$D$91</c:f>
              <c:strCache>
                <c:ptCount val="1"/>
                <c:pt idx="0">
                  <c:v>Composante création-transition 1</c:v>
                </c:pt>
              </c:strCache>
            </c:strRef>
          </c:tx>
          <c:spPr>
            <a:solidFill>
              <a:srgbClr val="FF420E"/>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graphiques'!$E$89:$N$89</c:f>
              <c:strCache>
                <c:ptCount val="9"/>
                <c:pt idx="0">
                  <c:v>Année 1</c:v>
                </c:pt>
                <c:pt idx="2">
                  <c:v>Année 2</c:v>
                </c:pt>
                <c:pt idx="4">
                  <c:v>Année 3</c:v>
                </c:pt>
                <c:pt idx="6">
                  <c:v>Année 4</c:v>
                </c:pt>
                <c:pt idx="8">
                  <c:v>Année 5</c:v>
                </c:pt>
              </c:strCache>
            </c:strRef>
          </c:cat>
          <c:val>
            <c:numRef>
              <c:f>'Autres résultats graphiques'!$E$91:$N$91</c:f>
              <c:numCache>
                <c:formatCode>General</c:formatCode>
                <c:ptCount val="10"/>
                <c:pt idx="0" formatCode="0.00">
                  <c:v>0.2</c:v>
                </c:pt>
                <c:pt idx="2" formatCode="0.00">
                  <c:v>0</c:v>
                </c:pt>
                <c:pt idx="4" formatCode="0.00">
                  <c:v>0</c:v>
                </c:pt>
                <c:pt idx="6" formatCode="0.00">
                  <c:v>0.1</c:v>
                </c:pt>
                <c:pt idx="8" formatCode="0.00">
                  <c:v>0.1</c:v>
                </c:pt>
              </c:numCache>
            </c:numRef>
          </c:val>
          <c:extLst xmlns:c16r2="http://schemas.microsoft.com/office/drawing/2015/06/chart">
            <c:ext xmlns:c16="http://schemas.microsoft.com/office/drawing/2014/chart" uri="{C3380CC4-5D6E-409C-BE32-E72D297353CC}">
              <c16:uniqueId val="{00000001-BBFA-4788-A45A-B855B4140A9D}"/>
            </c:ext>
          </c:extLst>
        </c:ser>
        <c:ser>
          <c:idx val="2"/>
          <c:order val="2"/>
          <c:tx>
            <c:strRef>
              <c:f>'Autres résultats graphiques'!$D$92</c:f>
              <c:strCache>
                <c:ptCount val="1"/>
                <c:pt idx="0">
                  <c:v>Composante entretien-maintien 2</c:v>
                </c:pt>
              </c:strCache>
            </c:strRef>
          </c:tx>
          <c:spPr>
            <a:solidFill>
              <a:srgbClr val="784B04"/>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graphiques'!$E$89:$N$89</c:f>
              <c:strCache>
                <c:ptCount val="9"/>
                <c:pt idx="0">
                  <c:v>Année 1</c:v>
                </c:pt>
                <c:pt idx="2">
                  <c:v>Année 2</c:v>
                </c:pt>
                <c:pt idx="4">
                  <c:v>Année 3</c:v>
                </c:pt>
                <c:pt idx="6">
                  <c:v>Année 4</c:v>
                </c:pt>
                <c:pt idx="8">
                  <c:v>Année 5</c:v>
                </c:pt>
              </c:strCache>
            </c:strRef>
          </c:cat>
          <c:val>
            <c:numRef>
              <c:f>'Autres résultats graphiques'!$E$92:$N$92</c:f>
              <c:numCache>
                <c:formatCode>0.00</c:formatCode>
                <c:ptCount val="10"/>
                <c:pt idx="1">
                  <c:v>0.13541666666666699</c:v>
                </c:pt>
                <c:pt idx="3">
                  <c:v>0.38296130952380902</c:v>
                </c:pt>
                <c:pt idx="5">
                  <c:v>0.38296130952380902</c:v>
                </c:pt>
                <c:pt idx="7">
                  <c:v>0.38296130952380902</c:v>
                </c:pt>
                <c:pt idx="9">
                  <c:v>0.51517857142857104</c:v>
                </c:pt>
              </c:numCache>
            </c:numRef>
          </c:val>
          <c:extLst xmlns:c16r2="http://schemas.microsoft.com/office/drawing/2015/06/chart">
            <c:ext xmlns:c16="http://schemas.microsoft.com/office/drawing/2014/chart" uri="{C3380CC4-5D6E-409C-BE32-E72D297353CC}">
              <c16:uniqueId val="{00000002-BBFA-4788-A45A-B855B4140A9D}"/>
            </c:ext>
          </c:extLst>
        </c:ser>
        <c:ser>
          <c:idx val="3"/>
          <c:order val="3"/>
          <c:tx>
            <c:strRef>
              <c:f>'Autres résultats graphiques'!$D$93</c:f>
              <c:strCache>
                <c:ptCount val="1"/>
                <c:pt idx="0">
                  <c:v>Composante création-transition 2</c:v>
                </c:pt>
              </c:strCache>
            </c:strRef>
          </c:tx>
          <c:spPr>
            <a:solidFill>
              <a:srgbClr val="FFBF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howLeaderLines val="0"/>
            <c:extLst xmlns:c16r2="http://schemas.microsoft.com/office/drawing/2015/06/chart">
              <c:ext xmlns:c15="http://schemas.microsoft.com/office/drawing/2012/chart" uri="{CE6537A1-D6FC-4f65-9D91-7224C49458BB}">
                <c15:showLeaderLines val="0"/>
              </c:ext>
            </c:extLst>
          </c:dLbls>
          <c:cat>
            <c:strRef>
              <c:f>'Autres résultats graphiques'!$E$89:$N$89</c:f>
              <c:strCache>
                <c:ptCount val="9"/>
                <c:pt idx="0">
                  <c:v>Année 1</c:v>
                </c:pt>
                <c:pt idx="2">
                  <c:v>Année 2</c:v>
                </c:pt>
                <c:pt idx="4">
                  <c:v>Année 3</c:v>
                </c:pt>
                <c:pt idx="6">
                  <c:v>Année 4</c:v>
                </c:pt>
                <c:pt idx="8">
                  <c:v>Année 5</c:v>
                </c:pt>
              </c:strCache>
            </c:strRef>
          </c:cat>
          <c:val>
            <c:numRef>
              <c:f>'Autres résultats graphiques'!$E$93:$N$93</c:f>
              <c:numCache>
                <c:formatCode>0.00</c:formatCode>
                <c:ptCount val="10"/>
                <c:pt idx="1">
                  <c:v>0.314285714285714</c:v>
                </c:pt>
                <c:pt idx="3">
                  <c:v>0</c:v>
                </c:pt>
                <c:pt idx="5">
                  <c:v>0</c:v>
                </c:pt>
                <c:pt idx="7">
                  <c:v>0.13221726190476199</c:v>
                </c:pt>
                <c:pt idx="9">
                  <c:v>3.6755952380952299E-2</c:v>
                </c:pt>
              </c:numCache>
            </c:numRef>
          </c:val>
          <c:extLst xmlns:c16r2="http://schemas.microsoft.com/office/drawing/2015/06/chart">
            <c:ext xmlns:c16="http://schemas.microsoft.com/office/drawing/2014/chart" uri="{C3380CC4-5D6E-409C-BE32-E72D297353CC}">
              <c16:uniqueId val="{00000003-BBFA-4788-A45A-B855B4140A9D}"/>
            </c:ext>
          </c:extLst>
        </c:ser>
        <c:dLbls>
          <c:showLegendKey val="0"/>
          <c:showVal val="0"/>
          <c:showCatName val="0"/>
          <c:showSerName val="0"/>
          <c:showPercent val="0"/>
          <c:showBubbleSize val="0"/>
        </c:dLbls>
        <c:gapWidth val="100"/>
        <c:overlap val="100"/>
        <c:axId val="152182784"/>
        <c:axId val="154062784"/>
      </c:barChart>
      <c:catAx>
        <c:axId val="152182784"/>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54062784"/>
        <c:crosses val="autoZero"/>
        <c:auto val="1"/>
        <c:lblAlgn val="ctr"/>
        <c:lblOffset val="100"/>
        <c:noMultiLvlLbl val="1"/>
      </c:catAx>
      <c:valAx>
        <c:axId val="154062784"/>
        <c:scaling>
          <c:orientation val="minMax"/>
        </c:scaling>
        <c:delete val="0"/>
        <c:axPos val="l"/>
        <c:majorGridlines>
          <c:spPr>
            <a:ln>
              <a:solidFill>
                <a:srgbClr val="B3B3B3"/>
              </a:solidFill>
            </a:ln>
          </c:spPr>
        </c:majorGridlines>
        <c:numFmt formatCode="0.00"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152182784"/>
        <c:crosses val="autoZero"/>
        <c:crossBetween val="between"/>
      </c:valAx>
      <c:spPr>
        <a:noFill/>
        <a:ln>
          <a:solidFill>
            <a:srgbClr val="B3B3B3"/>
          </a:solidFill>
        </a:ln>
      </c:spPr>
    </c:plotArea>
    <c:legend>
      <c:legendPos val="r"/>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238125</xdr:colOff>
      <xdr:row>54</xdr:row>
      <xdr:rowOff>114300</xdr:rowOff>
    </xdr:to>
    <xdr:sp macro="" textlink="">
      <xdr:nvSpPr>
        <xdr:cNvPr id="410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409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6"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8"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10"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1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12"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1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14"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238125</xdr:colOff>
      <xdr:row>54</xdr:row>
      <xdr:rowOff>114300</xdr:rowOff>
    </xdr:to>
    <xdr:sp macro="" textlink="">
      <xdr:nvSpPr>
        <xdr:cNvPr id="15"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438150</xdr:colOff>
      <xdr:row>52</xdr:row>
      <xdr:rowOff>76200</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438150</xdr:colOff>
      <xdr:row>52</xdr:row>
      <xdr:rowOff>76200</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438150</xdr:colOff>
      <xdr:row>52</xdr:row>
      <xdr:rowOff>76200</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438150</xdr:colOff>
      <xdr:row>52</xdr:row>
      <xdr:rowOff>76200</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438150</xdr:colOff>
      <xdr:row>52</xdr:row>
      <xdr:rowOff>76200</xdr:rowOff>
    </xdr:to>
    <xdr:sp macro="" textlink="">
      <xdr:nvSpPr>
        <xdr:cNvPr id="5"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438150</xdr:colOff>
      <xdr:row>52</xdr:row>
      <xdr:rowOff>76200</xdr:rowOff>
    </xdr:to>
    <xdr:sp macro="" textlink="">
      <xdr:nvSpPr>
        <xdr:cNvPr id="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438150</xdr:colOff>
      <xdr:row>52</xdr:row>
      <xdr:rowOff>76200</xdr:rowOff>
    </xdr:to>
    <xdr:sp macro="" textlink="">
      <xdr:nvSpPr>
        <xdr:cNvPr id="7"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438150</xdr:colOff>
      <xdr:row>52</xdr:row>
      <xdr:rowOff>76200</xdr:rowOff>
    </xdr:to>
    <xdr:sp macro="" textlink="">
      <xdr:nvSpPr>
        <xdr:cNvPr id="8"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54</xdr:row>
      <xdr:rowOff>142875</xdr:rowOff>
    </xdr:to>
    <xdr:sp macro="" textlink="">
      <xdr:nvSpPr>
        <xdr:cNvPr id="51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51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512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51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2" name="AutoShape 8"/>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3"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6" name="AutoShape 8"/>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7"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8"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10" name="AutoShape 8"/>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11"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1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1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14" name="AutoShape 8"/>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15" name="AutoShape 6"/>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16"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17"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18" name="AutoShape 8"/>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19" name="AutoShape 6"/>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20"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2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22" name="AutoShape 8"/>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23" name="AutoShape 6"/>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24"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25"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26" name="AutoShape 8"/>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27" name="AutoShape 6"/>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28"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9525</xdr:colOff>
      <xdr:row>54</xdr:row>
      <xdr:rowOff>142875</xdr:rowOff>
    </xdr:to>
    <xdr:sp macro="" textlink="">
      <xdr:nvSpPr>
        <xdr:cNvPr id="2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552450</xdr:colOff>
      <xdr:row>54</xdr:row>
      <xdr:rowOff>123825</xdr:rowOff>
    </xdr:to>
    <xdr:sp macro="" textlink="">
      <xdr:nvSpPr>
        <xdr:cNvPr id="61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614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614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2"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3"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5"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6"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8"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9"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1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11"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1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1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14"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15"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1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17" name="AutoShape 6"/>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18"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1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20" name="AutoShape 6"/>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21"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552450</xdr:colOff>
      <xdr:row>54</xdr:row>
      <xdr:rowOff>123825</xdr:rowOff>
    </xdr:to>
    <xdr:sp macro="" textlink="">
      <xdr:nvSpPr>
        <xdr:cNvPr id="2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44280</xdr:colOff>
      <xdr:row>73</xdr:row>
      <xdr:rowOff>128520</xdr:rowOff>
    </xdr:from>
    <xdr:to>
      <xdr:col>6</xdr:col>
      <xdr:colOff>566640</xdr:colOff>
      <xdr:row>93</xdr:row>
      <xdr:rowOff>117000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45360</xdr:colOff>
      <xdr:row>3</xdr:row>
      <xdr:rowOff>81360</xdr:rowOff>
    </xdr:from>
    <xdr:to>
      <xdr:col>6</xdr:col>
      <xdr:colOff>550440</xdr:colOff>
      <xdr:row>23</xdr:row>
      <xdr:rowOff>69840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642240</xdr:colOff>
      <xdr:row>100</xdr:row>
      <xdr:rowOff>123120</xdr:rowOff>
    </xdr:from>
    <xdr:to>
      <xdr:col>13</xdr:col>
      <xdr:colOff>712440</xdr:colOff>
      <xdr:row>120</xdr:row>
      <xdr:rowOff>111600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648000</xdr:colOff>
      <xdr:row>3</xdr:row>
      <xdr:rowOff>85320</xdr:rowOff>
    </xdr:from>
    <xdr:to>
      <xdr:col>13</xdr:col>
      <xdr:colOff>718200</xdr:colOff>
      <xdr:row>23</xdr:row>
      <xdr:rowOff>73800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109080</xdr:colOff>
      <xdr:row>100</xdr:row>
      <xdr:rowOff>105840</xdr:rowOff>
    </xdr:from>
    <xdr:to>
      <xdr:col>6</xdr:col>
      <xdr:colOff>614160</xdr:colOff>
      <xdr:row>120</xdr:row>
      <xdr:rowOff>94320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43560</xdr:colOff>
      <xdr:row>29</xdr:row>
      <xdr:rowOff>105120</xdr:rowOff>
    </xdr:from>
    <xdr:to>
      <xdr:col>13</xdr:col>
      <xdr:colOff>722880</xdr:colOff>
      <xdr:row>49</xdr:row>
      <xdr:rowOff>93600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114120</xdr:colOff>
      <xdr:row>51</xdr:row>
      <xdr:rowOff>68040</xdr:rowOff>
    </xdr:from>
    <xdr:to>
      <xdr:col>13</xdr:col>
      <xdr:colOff>793440</xdr:colOff>
      <xdr:row>71</xdr:row>
      <xdr:rowOff>56520</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608760</xdr:colOff>
      <xdr:row>73</xdr:row>
      <xdr:rowOff>95400</xdr:rowOff>
    </xdr:from>
    <xdr:to>
      <xdr:col>13</xdr:col>
      <xdr:colOff>750600</xdr:colOff>
      <xdr:row>93</xdr:row>
      <xdr:rowOff>83880</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439560</xdr:colOff>
      <xdr:row>127</xdr:row>
      <xdr:rowOff>129240</xdr:rowOff>
    </xdr:from>
    <xdr:to>
      <xdr:col>13</xdr:col>
      <xdr:colOff>568800</xdr:colOff>
      <xdr:row>147</xdr:row>
      <xdr:rowOff>117720</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1502280</xdr:colOff>
      <xdr:row>18</xdr:row>
      <xdr:rowOff>38160</xdr:rowOff>
    </xdr:from>
    <xdr:to>
      <xdr:col>13</xdr:col>
      <xdr:colOff>312480</xdr:colOff>
      <xdr:row>38</xdr:row>
      <xdr:rowOff>28800</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692280</xdr:colOff>
      <xdr:row>100</xdr:row>
      <xdr:rowOff>119160</xdr:rowOff>
    </xdr:from>
    <xdr:to>
      <xdr:col>12</xdr:col>
      <xdr:colOff>109080</xdr:colOff>
      <xdr:row>120</xdr:row>
      <xdr:rowOff>101160</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1D41A"/>
  </sheetPr>
  <dimension ref="B2:D73"/>
  <sheetViews>
    <sheetView showGridLines="0" topLeftCell="A13" zoomScaleNormal="100" workbookViewId="0">
      <selection activeCell="D2" sqref="D2"/>
    </sheetView>
  </sheetViews>
  <sheetFormatPr baseColWidth="10" defaultColWidth="9.140625" defaultRowHeight="15" x14ac:dyDescent="0.2"/>
  <cols>
    <col min="1" max="1" width="5.5703125" customWidth="1"/>
    <col min="2" max="2" width="24.5703125" style="1" customWidth="1"/>
    <col min="3" max="3" width="6.42578125" style="2" customWidth="1"/>
    <col min="4" max="4" width="108.42578125" style="3" customWidth="1"/>
    <col min="5" max="1025" width="11.5703125"/>
  </cols>
  <sheetData>
    <row r="2" spans="2:4" ht="18" x14ac:dyDescent="0.25">
      <c r="D2" s="4" t="s">
        <v>0</v>
      </c>
    </row>
    <row r="3" spans="2:4" x14ac:dyDescent="0.2">
      <c r="D3" s="5"/>
    </row>
    <row r="4" spans="2:4" ht="30" x14ac:dyDescent="0.2">
      <c r="D4" s="6" t="s">
        <v>1</v>
      </c>
    </row>
    <row r="5" spans="2:4" x14ac:dyDescent="0.2">
      <c r="D5" s="7"/>
    </row>
    <row r="6" spans="2:4" ht="30" x14ac:dyDescent="0.2">
      <c r="D6" s="8" t="s">
        <v>2</v>
      </c>
    </row>
    <row r="7" spans="2:4" ht="30" x14ac:dyDescent="0.2">
      <c r="D7" s="8" t="s">
        <v>3</v>
      </c>
    </row>
    <row r="8" spans="2:4" x14ac:dyDescent="0.2">
      <c r="D8" s="8"/>
    </row>
    <row r="9" spans="2:4" x14ac:dyDescent="0.2">
      <c r="D9" s="8" t="s">
        <v>4</v>
      </c>
    </row>
    <row r="10" spans="2:4" x14ac:dyDescent="0.2">
      <c r="D10" s="9"/>
    </row>
    <row r="13" spans="2:4" ht="18" x14ac:dyDescent="0.25">
      <c r="B13" s="10" t="s">
        <v>5</v>
      </c>
      <c r="D13" s="11" t="s">
        <v>6</v>
      </c>
    </row>
    <row r="14" spans="2:4" ht="18" x14ac:dyDescent="0.25">
      <c r="B14" s="12"/>
      <c r="D14" s="13"/>
    </row>
    <row r="15" spans="2:4" x14ac:dyDescent="0.2">
      <c r="B15" s="14" t="s">
        <v>7</v>
      </c>
      <c r="D15" s="15" t="s">
        <v>8</v>
      </c>
    </row>
    <row r="16" spans="2:4" x14ac:dyDescent="0.2">
      <c r="B16" s="12"/>
      <c r="D16" s="16"/>
    </row>
    <row r="17" spans="2:4" x14ac:dyDescent="0.2">
      <c r="B17" s="12"/>
      <c r="D17" s="16" t="s">
        <v>9</v>
      </c>
    </row>
    <row r="18" spans="2:4" x14ac:dyDescent="0.2">
      <c r="B18" s="12"/>
      <c r="D18" s="17" t="s">
        <v>10</v>
      </c>
    </row>
    <row r="19" spans="2:4" x14ac:dyDescent="0.2">
      <c r="B19" s="12"/>
      <c r="D19" s="18" t="s">
        <v>11</v>
      </c>
    </row>
    <row r="20" spans="2:4" x14ac:dyDescent="0.2">
      <c r="B20" s="12"/>
      <c r="D20" s="19"/>
    </row>
    <row r="21" spans="2:4" x14ac:dyDescent="0.2">
      <c r="B21" s="20" t="s">
        <v>12</v>
      </c>
      <c r="C21" s="21"/>
      <c r="D21" s="22" t="s">
        <v>13</v>
      </c>
    </row>
    <row r="22" spans="2:4" x14ac:dyDescent="0.2">
      <c r="D22" s="23"/>
    </row>
    <row r="23" spans="2:4" x14ac:dyDescent="0.2">
      <c r="D23" s="16" t="s">
        <v>14</v>
      </c>
    </row>
    <row r="24" spans="2:4" x14ac:dyDescent="0.2">
      <c r="D24" s="16" t="s">
        <v>15</v>
      </c>
    </row>
    <row r="25" spans="2:4" x14ac:dyDescent="0.2">
      <c r="D25" s="17" t="s">
        <v>16</v>
      </c>
    </row>
    <row r="26" spans="2:4" x14ac:dyDescent="0.2">
      <c r="D26" s="17" t="s">
        <v>17</v>
      </c>
    </row>
    <row r="27" spans="2:4" x14ac:dyDescent="0.2">
      <c r="D27" s="17" t="s">
        <v>18</v>
      </c>
    </row>
    <row r="28" spans="2:4" x14ac:dyDescent="0.2">
      <c r="D28" s="17" t="s">
        <v>19</v>
      </c>
    </row>
    <row r="29" spans="2:4" ht="38.25" x14ac:dyDescent="0.2">
      <c r="D29" s="17" t="s">
        <v>20</v>
      </c>
    </row>
    <row r="30" spans="2:4" x14ac:dyDescent="0.2">
      <c r="D30" s="17"/>
    </row>
    <row r="31" spans="2:4" x14ac:dyDescent="0.2">
      <c r="D31" s="18" t="s">
        <v>21</v>
      </c>
    </row>
    <row r="32" spans="2:4" x14ac:dyDescent="0.2">
      <c r="D32" s="17" t="s">
        <v>22</v>
      </c>
    </row>
    <row r="33" spans="2:4" x14ac:dyDescent="0.2">
      <c r="D33" s="17" t="s">
        <v>23</v>
      </c>
    </row>
    <row r="34" spans="2:4" x14ac:dyDescent="0.2">
      <c r="D34" s="16"/>
    </row>
    <row r="35" spans="2:4" x14ac:dyDescent="0.2">
      <c r="B35" s="24" t="s">
        <v>24</v>
      </c>
      <c r="D35" s="22" t="s">
        <v>25</v>
      </c>
    </row>
    <row r="36" spans="2:4" x14ac:dyDescent="0.2">
      <c r="D36" s="16"/>
    </row>
    <row r="37" spans="2:4" ht="25.5" x14ac:dyDescent="0.2">
      <c r="D37" s="18" t="s">
        <v>26</v>
      </c>
    </row>
    <row r="38" spans="2:4" x14ac:dyDescent="0.2">
      <c r="D38" s="18" t="s">
        <v>27</v>
      </c>
    </row>
    <row r="39" spans="2:4" x14ac:dyDescent="0.2">
      <c r="D39" s="25" t="s">
        <v>28</v>
      </c>
    </row>
    <row r="40" spans="2:4" x14ac:dyDescent="0.2">
      <c r="D40" s="17" t="s">
        <v>29</v>
      </c>
    </row>
    <row r="41" spans="2:4" ht="25.5" x14ac:dyDescent="0.2">
      <c r="D41" s="17" t="s">
        <v>30</v>
      </c>
    </row>
    <row r="42" spans="2:4" x14ac:dyDescent="0.2">
      <c r="D42" s="16"/>
    </row>
    <row r="43" spans="2:4" x14ac:dyDescent="0.2">
      <c r="B43" s="26" t="s">
        <v>31</v>
      </c>
      <c r="D43" s="27" t="s">
        <v>32</v>
      </c>
    </row>
    <row r="44" spans="2:4" ht="15" customHeight="1" x14ac:dyDescent="0.2">
      <c r="D44" s="16"/>
    </row>
    <row r="45" spans="2:4" ht="15" customHeight="1" x14ac:dyDescent="0.2">
      <c r="D45" s="28" t="s">
        <v>33</v>
      </c>
    </row>
    <row r="46" spans="2:4" ht="15" customHeight="1" x14ac:dyDescent="0.2">
      <c r="D46" s="29"/>
    </row>
    <row r="47" spans="2:4" ht="51" x14ac:dyDescent="0.2">
      <c r="D47" s="17" t="s">
        <v>34</v>
      </c>
    </row>
    <row r="48" spans="2:4" ht="15" customHeight="1" x14ac:dyDescent="0.2">
      <c r="D48" s="17" t="s">
        <v>35</v>
      </c>
    </row>
    <row r="49" spans="2:4" ht="15" customHeight="1" x14ac:dyDescent="0.2">
      <c r="D49" s="17" t="s">
        <v>36</v>
      </c>
    </row>
    <row r="50" spans="2:4" ht="15" customHeight="1" x14ac:dyDescent="0.2">
      <c r="D50" s="17"/>
    </row>
    <row r="51" spans="2:4" ht="15" customHeight="1" x14ac:dyDescent="0.2">
      <c r="D51" s="28" t="s">
        <v>37</v>
      </c>
    </row>
    <row r="52" spans="2:4" ht="15" customHeight="1" x14ac:dyDescent="0.2">
      <c r="D52" s="17" t="s">
        <v>38</v>
      </c>
    </row>
    <row r="53" spans="2:4" ht="25.5" x14ac:dyDescent="0.2">
      <c r="D53" s="17" t="s">
        <v>39</v>
      </c>
    </row>
    <row r="54" spans="2:4" ht="25.5" x14ac:dyDescent="0.2">
      <c r="D54" s="17" t="s">
        <v>40</v>
      </c>
    </row>
    <row r="55" spans="2:4" x14ac:dyDescent="0.2">
      <c r="D55" s="18" t="s">
        <v>41</v>
      </c>
    </row>
    <row r="56" spans="2:4" ht="15" customHeight="1" x14ac:dyDescent="0.2">
      <c r="D56" s="16"/>
    </row>
    <row r="57" spans="2:4" x14ac:dyDescent="0.2">
      <c r="B57" s="30" t="s">
        <v>42</v>
      </c>
      <c r="D57" s="27" t="s">
        <v>43</v>
      </c>
    </row>
    <row r="58" spans="2:4" x14ac:dyDescent="0.2">
      <c r="D58" s="16"/>
    </row>
    <row r="59" spans="2:4" ht="25.5" x14ac:dyDescent="0.2">
      <c r="D59" s="18" t="s">
        <v>44</v>
      </c>
    </row>
    <row r="60" spans="2:4" ht="38.25" x14ac:dyDescent="0.2">
      <c r="D60" s="18" t="s">
        <v>45</v>
      </c>
    </row>
    <row r="61" spans="2:4" x14ac:dyDescent="0.2">
      <c r="D61" s="18"/>
    </row>
    <row r="62" spans="2:4" x14ac:dyDescent="0.2">
      <c r="D62" s="25" t="s">
        <v>46</v>
      </c>
    </row>
    <row r="63" spans="2:4" x14ac:dyDescent="0.2">
      <c r="D63" s="17" t="s">
        <v>47</v>
      </c>
    </row>
    <row r="64" spans="2:4" x14ac:dyDescent="0.2">
      <c r="D64" s="17"/>
    </row>
    <row r="65" spans="2:4" x14ac:dyDescent="0.2">
      <c r="D65" s="25" t="s">
        <v>48</v>
      </c>
    </row>
    <row r="66" spans="2:4" ht="38.25" x14ac:dyDescent="0.2">
      <c r="D66" s="17" t="s">
        <v>49</v>
      </c>
    </row>
    <row r="67" spans="2:4" x14ac:dyDescent="0.2">
      <c r="D67" s="17"/>
    </row>
    <row r="68" spans="2:4" x14ac:dyDescent="0.2">
      <c r="B68" s="31" t="s">
        <v>50</v>
      </c>
      <c r="D68" s="27" t="s">
        <v>51</v>
      </c>
    </row>
    <row r="69" spans="2:4" x14ac:dyDescent="0.2">
      <c r="B69" s="32" t="s">
        <v>52</v>
      </c>
      <c r="D69" s="16"/>
    </row>
    <row r="70" spans="2:4" x14ac:dyDescent="0.2">
      <c r="D70" s="16" t="s">
        <v>53</v>
      </c>
    </row>
    <row r="71" spans="2:4" x14ac:dyDescent="0.2">
      <c r="D71" s="16"/>
    </row>
    <row r="72" spans="2:4" ht="25.5" x14ac:dyDescent="0.2">
      <c r="D72" s="16" t="s">
        <v>54</v>
      </c>
    </row>
    <row r="73" spans="2:4" x14ac:dyDescent="0.2">
      <c r="D73" s="33"/>
    </row>
  </sheetData>
  <sheetProtection sheet="1" objects="1" scenarios="1"/>
  <pageMargins left="0.78749999999999998" right="0.78749999999999998" top="1.0249999999999999" bottom="1.0249999999999999" header="0.78749999999999998" footer="0.78749999999999998"/>
  <pageSetup paperSize="9" orientation="portrait" useFirstPageNumber="1"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50"/>
  <sheetViews>
    <sheetView showGridLines="0" zoomScaleNormal="100" workbookViewId="0">
      <selection activeCell="C5" sqref="C5"/>
    </sheetView>
  </sheetViews>
  <sheetFormatPr baseColWidth="10" defaultColWidth="9.140625" defaultRowHeight="12.75" x14ac:dyDescent="0.2"/>
  <cols>
    <col min="1" max="1" width="10.140625" style="43" customWidth="1"/>
    <col min="2" max="2" width="12.7109375" style="43" customWidth="1"/>
    <col min="3" max="3" width="43.42578125" style="44" customWidth="1"/>
    <col min="4" max="4" width="25.5703125" style="44" customWidth="1"/>
    <col min="5" max="5" width="25.5703125" style="45" customWidth="1"/>
    <col min="6" max="6" width="9" style="44" customWidth="1"/>
    <col min="7" max="7" width="31.42578125" style="43" customWidth="1"/>
    <col min="8" max="10" width="11.5703125" style="44"/>
    <col min="11" max="11" width="38" style="44" customWidth="1"/>
    <col min="12" max="12" width="38.5703125" style="44" customWidth="1"/>
    <col min="13" max="64" width="11.5703125" style="44"/>
    <col min="65" max="1025" width="11.5703125"/>
  </cols>
  <sheetData>
    <row r="1" spans="1:64" ht="28.35" customHeight="1" x14ac:dyDescent="0.2">
      <c r="A1" s="46" t="s">
        <v>70</v>
      </c>
      <c r="B1" s="47" t="s">
        <v>71</v>
      </c>
      <c r="C1" s="47" t="s">
        <v>72</v>
      </c>
      <c r="D1" s="47" t="s">
        <v>73</v>
      </c>
      <c r="E1" s="46" t="s">
        <v>74</v>
      </c>
      <c r="F1" s="47" t="s">
        <v>75</v>
      </c>
      <c r="G1" s="46" t="s">
        <v>76</v>
      </c>
      <c r="H1" s="43"/>
      <c r="I1" s="43"/>
      <c r="J1" s="43"/>
      <c r="K1" s="43" t="s">
        <v>77</v>
      </c>
      <c r="L1" s="43" t="s">
        <v>78</v>
      </c>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row>
    <row r="2" spans="1:64" ht="25.5" x14ac:dyDescent="0.2">
      <c r="A2" s="48" t="b">
        <f t="shared" ref="A2:A49" si="0">IF(C2="","",IF(OR(AND(D2="Gestion des structures paysagères",ISBLANK(E2)),AND(D2="Gestion des systèmes de production agricole",NOT(ISBLANK(E2)))),TRUE()))</f>
        <v>1</v>
      </c>
      <c r="B2" s="38">
        <v>1</v>
      </c>
      <c r="C2" s="49" t="s">
        <v>79</v>
      </c>
      <c r="D2" s="50" t="s">
        <v>57</v>
      </c>
      <c r="E2" s="50"/>
      <c r="F2" s="51" t="s">
        <v>80</v>
      </c>
      <c r="G2" s="52">
        <v>5</v>
      </c>
      <c r="K2" s="44" t="s">
        <v>57</v>
      </c>
      <c r="L2" s="44" t="s">
        <v>81</v>
      </c>
    </row>
    <row r="3" spans="1:64" ht="25.5" x14ac:dyDescent="0.2">
      <c r="A3" s="48" t="b">
        <f t="shared" si="0"/>
        <v>1</v>
      </c>
      <c r="B3" s="38">
        <f t="shared" ref="B3:B50" si="1">IF(ISBLANK(C3),"",B2+1)</f>
        <v>2</v>
      </c>
      <c r="C3" s="49" t="s">
        <v>82</v>
      </c>
      <c r="D3" s="50" t="s">
        <v>57</v>
      </c>
      <c r="E3" s="50"/>
      <c r="F3" s="51"/>
      <c r="G3" s="52"/>
      <c r="K3" s="44" t="s">
        <v>58</v>
      </c>
      <c r="L3" s="44" t="s">
        <v>83</v>
      </c>
    </row>
    <row r="4" spans="1:64" ht="25.5" x14ac:dyDescent="0.2">
      <c r="A4" s="48" t="b">
        <f t="shared" si="0"/>
        <v>1</v>
      </c>
      <c r="B4" s="38">
        <f t="shared" si="1"/>
        <v>3</v>
      </c>
      <c r="C4" s="49" t="s">
        <v>84</v>
      </c>
      <c r="D4" s="50" t="s">
        <v>57</v>
      </c>
      <c r="E4" s="50"/>
      <c r="F4" s="51" t="s">
        <v>85</v>
      </c>
      <c r="G4" s="52"/>
    </row>
    <row r="5" spans="1:64" ht="25.5" x14ac:dyDescent="0.2">
      <c r="A5" s="48" t="b">
        <f t="shared" si="0"/>
        <v>1</v>
      </c>
      <c r="B5" s="38">
        <f t="shared" si="1"/>
        <v>4</v>
      </c>
      <c r="C5" s="49" t="s">
        <v>86</v>
      </c>
      <c r="D5" s="50" t="s">
        <v>58</v>
      </c>
      <c r="E5" s="50" t="s">
        <v>81</v>
      </c>
      <c r="F5" s="51" t="s">
        <v>80</v>
      </c>
      <c r="G5" s="52"/>
    </row>
    <row r="6" spans="1:64" ht="25.5" x14ac:dyDescent="0.2">
      <c r="A6" s="48" t="b">
        <f t="shared" si="0"/>
        <v>1</v>
      </c>
      <c r="B6" s="38">
        <f t="shared" si="1"/>
        <v>5</v>
      </c>
      <c r="C6" s="49" t="s">
        <v>87</v>
      </c>
      <c r="D6" s="50" t="s">
        <v>58</v>
      </c>
      <c r="E6" s="50" t="s">
        <v>81</v>
      </c>
      <c r="F6" s="51" t="s">
        <v>88</v>
      </c>
      <c r="G6" s="52">
        <v>3</v>
      </c>
    </row>
    <row r="7" spans="1:64" ht="25.5" x14ac:dyDescent="0.2">
      <c r="A7" s="48" t="b">
        <f t="shared" si="0"/>
        <v>1</v>
      </c>
      <c r="B7" s="38">
        <f t="shared" si="1"/>
        <v>6</v>
      </c>
      <c r="C7" s="49" t="s">
        <v>89</v>
      </c>
      <c r="D7" s="50" t="s">
        <v>58</v>
      </c>
      <c r="E7" s="50" t="s">
        <v>81</v>
      </c>
      <c r="F7" s="51" t="s">
        <v>80</v>
      </c>
      <c r="G7" s="52"/>
    </row>
    <row r="8" spans="1:64" ht="38.25" x14ac:dyDescent="0.2">
      <c r="A8" s="48" t="b">
        <f t="shared" si="0"/>
        <v>1</v>
      </c>
      <c r="B8" s="38">
        <f t="shared" si="1"/>
        <v>7</v>
      </c>
      <c r="C8" s="49" t="s">
        <v>90</v>
      </c>
      <c r="D8" s="50" t="s">
        <v>58</v>
      </c>
      <c r="E8" s="50" t="s">
        <v>81</v>
      </c>
      <c r="F8" s="51" t="s">
        <v>80</v>
      </c>
      <c r="G8" s="52">
        <v>5</v>
      </c>
    </row>
    <row r="9" spans="1:64" ht="25.5" x14ac:dyDescent="0.2">
      <c r="A9" s="48" t="b">
        <f t="shared" si="0"/>
        <v>1</v>
      </c>
      <c r="B9" s="38">
        <f t="shared" si="1"/>
        <v>8</v>
      </c>
      <c r="C9" s="49" t="s">
        <v>91</v>
      </c>
      <c r="D9" s="50" t="s">
        <v>58</v>
      </c>
      <c r="E9" s="50" t="s">
        <v>81</v>
      </c>
      <c r="F9" s="51" t="s">
        <v>80</v>
      </c>
      <c r="G9" s="52"/>
    </row>
    <row r="10" spans="1:64" ht="25.5" x14ac:dyDescent="0.2">
      <c r="A10" s="48" t="b">
        <f t="shared" si="0"/>
        <v>1</v>
      </c>
      <c r="B10" s="38">
        <f t="shared" si="1"/>
        <v>9</v>
      </c>
      <c r="C10" s="49" t="s">
        <v>92</v>
      </c>
      <c r="D10" s="50" t="s">
        <v>58</v>
      </c>
      <c r="E10" s="50" t="s">
        <v>83</v>
      </c>
      <c r="F10" s="51"/>
      <c r="G10" s="52"/>
    </row>
    <row r="11" spans="1:64" ht="25.5" x14ac:dyDescent="0.2">
      <c r="A11" s="48" t="b">
        <f t="shared" si="0"/>
        <v>1</v>
      </c>
      <c r="B11" s="38">
        <f t="shared" si="1"/>
        <v>10</v>
      </c>
      <c r="C11" s="53" t="s">
        <v>93</v>
      </c>
      <c r="D11" s="50" t="s">
        <v>58</v>
      </c>
      <c r="E11" s="50" t="s">
        <v>83</v>
      </c>
      <c r="F11" s="51" t="s">
        <v>94</v>
      </c>
      <c r="G11" s="52"/>
    </row>
    <row r="12" spans="1:64" ht="25.5" x14ac:dyDescent="0.2">
      <c r="A12" s="48" t="b">
        <f t="shared" si="0"/>
        <v>1</v>
      </c>
      <c r="B12" s="38">
        <f t="shared" si="1"/>
        <v>11</v>
      </c>
      <c r="C12" s="49" t="s">
        <v>95</v>
      </c>
      <c r="D12" s="50" t="s">
        <v>58</v>
      </c>
      <c r="E12" s="50" t="s">
        <v>83</v>
      </c>
      <c r="F12" s="51" t="s">
        <v>80</v>
      </c>
      <c r="G12" s="52"/>
    </row>
    <row r="13" spans="1:64" ht="25.5" x14ac:dyDescent="0.2">
      <c r="A13" s="48" t="b">
        <f t="shared" si="0"/>
        <v>1</v>
      </c>
      <c r="B13" s="38">
        <f t="shared" si="1"/>
        <v>12</v>
      </c>
      <c r="C13" s="49" t="s">
        <v>96</v>
      </c>
      <c r="D13" s="50" t="s">
        <v>58</v>
      </c>
      <c r="E13" s="50" t="s">
        <v>83</v>
      </c>
      <c r="F13" s="51" t="s">
        <v>97</v>
      </c>
      <c r="G13" s="52"/>
    </row>
    <row r="14" spans="1:64" ht="25.5" x14ac:dyDescent="0.2">
      <c r="A14" s="48" t="b">
        <f t="shared" si="0"/>
        <v>1</v>
      </c>
      <c r="B14" s="38">
        <f t="shared" si="1"/>
        <v>13</v>
      </c>
      <c r="C14" s="49" t="s">
        <v>98</v>
      </c>
      <c r="D14" s="50" t="s">
        <v>58</v>
      </c>
      <c r="E14" s="50" t="s">
        <v>83</v>
      </c>
      <c r="F14" s="51"/>
      <c r="G14" s="52"/>
    </row>
    <row r="15" spans="1:64" ht="25.5" x14ac:dyDescent="0.2">
      <c r="A15" s="48" t="b">
        <f t="shared" si="0"/>
        <v>1</v>
      </c>
      <c r="B15" s="38">
        <f t="shared" si="1"/>
        <v>14</v>
      </c>
      <c r="C15" s="49" t="s">
        <v>99</v>
      </c>
      <c r="D15" s="50" t="s">
        <v>58</v>
      </c>
      <c r="E15" s="50" t="s">
        <v>83</v>
      </c>
      <c r="F15" s="51" t="s">
        <v>80</v>
      </c>
      <c r="G15" s="52"/>
    </row>
    <row r="16" spans="1:64" ht="25.5" x14ac:dyDescent="0.2">
      <c r="A16" s="48" t="b">
        <f t="shared" si="0"/>
        <v>1</v>
      </c>
      <c r="B16" s="38">
        <f t="shared" si="1"/>
        <v>15</v>
      </c>
      <c r="C16" s="49" t="s">
        <v>100</v>
      </c>
      <c r="D16" s="50" t="s">
        <v>58</v>
      </c>
      <c r="E16" s="50" t="s">
        <v>83</v>
      </c>
      <c r="F16" s="51" t="s">
        <v>80</v>
      </c>
      <c r="G16" s="52"/>
    </row>
    <row r="17" spans="1:7" ht="25.5" x14ac:dyDescent="0.2">
      <c r="A17" s="48" t="b">
        <f t="shared" si="0"/>
        <v>1</v>
      </c>
      <c r="B17" s="38">
        <f t="shared" si="1"/>
        <v>16</v>
      </c>
      <c r="C17" s="49" t="s">
        <v>101</v>
      </c>
      <c r="D17" s="50" t="s">
        <v>58</v>
      </c>
      <c r="E17" s="50" t="s">
        <v>83</v>
      </c>
      <c r="F17" s="51"/>
      <c r="G17" s="52"/>
    </row>
    <row r="18" spans="1:7" ht="25.5" x14ac:dyDescent="0.2">
      <c r="A18" s="48" t="b">
        <f t="shared" si="0"/>
        <v>1</v>
      </c>
      <c r="B18" s="38">
        <f t="shared" si="1"/>
        <v>17</v>
      </c>
      <c r="C18" s="49" t="s">
        <v>102</v>
      </c>
      <c r="D18" s="50" t="s">
        <v>58</v>
      </c>
      <c r="E18" s="50" t="s">
        <v>83</v>
      </c>
      <c r="F18" s="51"/>
      <c r="G18" s="52"/>
    </row>
    <row r="19" spans="1:7" x14ac:dyDescent="0.2">
      <c r="A19" s="48" t="str">
        <f t="shared" si="0"/>
        <v/>
      </c>
      <c r="B19" s="38" t="str">
        <f t="shared" si="1"/>
        <v/>
      </c>
      <c r="C19" s="54"/>
      <c r="D19" s="54"/>
      <c r="E19" s="54"/>
      <c r="F19" s="55"/>
      <c r="G19" s="56"/>
    </row>
    <row r="20" spans="1:7" x14ac:dyDescent="0.2">
      <c r="A20" s="48" t="str">
        <f t="shared" si="0"/>
        <v/>
      </c>
      <c r="B20" s="38" t="str">
        <f t="shared" si="1"/>
        <v/>
      </c>
      <c r="C20" s="54"/>
      <c r="D20" s="54"/>
      <c r="E20" s="54"/>
      <c r="F20" s="55"/>
      <c r="G20" s="56"/>
    </row>
    <row r="21" spans="1:7" x14ac:dyDescent="0.2">
      <c r="A21" s="48" t="str">
        <f t="shared" si="0"/>
        <v/>
      </c>
      <c r="B21" s="38" t="str">
        <f t="shared" si="1"/>
        <v/>
      </c>
      <c r="C21" s="54"/>
      <c r="D21" s="54"/>
      <c r="E21" s="54"/>
      <c r="F21" s="55"/>
      <c r="G21" s="56"/>
    </row>
    <row r="22" spans="1:7" x14ac:dyDescent="0.2">
      <c r="A22" s="48" t="str">
        <f t="shared" si="0"/>
        <v/>
      </c>
      <c r="B22" s="38" t="str">
        <f t="shared" si="1"/>
        <v/>
      </c>
      <c r="C22" s="54"/>
      <c r="D22" s="54"/>
      <c r="E22" s="54"/>
      <c r="F22" s="55"/>
      <c r="G22" s="56"/>
    </row>
    <row r="23" spans="1:7" x14ac:dyDescent="0.2">
      <c r="A23" s="48" t="str">
        <f t="shared" si="0"/>
        <v/>
      </c>
      <c r="B23" s="38" t="str">
        <f t="shared" si="1"/>
        <v/>
      </c>
      <c r="C23" s="54"/>
      <c r="D23" s="54"/>
      <c r="E23" s="54"/>
      <c r="F23" s="55"/>
      <c r="G23" s="56"/>
    </row>
    <row r="24" spans="1:7" x14ac:dyDescent="0.2">
      <c r="A24" s="48" t="str">
        <f t="shared" si="0"/>
        <v/>
      </c>
      <c r="B24" s="38" t="str">
        <f t="shared" si="1"/>
        <v/>
      </c>
      <c r="C24" s="54"/>
      <c r="D24" s="54"/>
      <c r="E24" s="54"/>
      <c r="F24" s="55"/>
      <c r="G24" s="56"/>
    </row>
    <row r="25" spans="1:7" x14ac:dyDescent="0.2">
      <c r="A25" s="48" t="str">
        <f t="shared" si="0"/>
        <v/>
      </c>
      <c r="B25" s="38" t="str">
        <f t="shared" si="1"/>
        <v/>
      </c>
      <c r="C25" s="54"/>
      <c r="D25" s="54"/>
      <c r="E25" s="54"/>
      <c r="F25" s="55"/>
      <c r="G25" s="56"/>
    </row>
    <row r="26" spans="1:7" x14ac:dyDescent="0.2">
      <c r="A26" s="48" t="str">
        <f t="shared" si="0"/>
        <v/>
      </c>
      <c r="B26" s="38" t="str">
        <f t="shared" si="1"/>
        <v/>
      </c>
      <c r="C26" s="54"/>
      <c r="D26" s="54"/>
      <c r="E26" s="54"/>
      <c r="F26" s="55"/>
      <c r="G26" s="56"/>
    </row>
    <row r="27" spans="1:7" x14ac:dyDescent="0.2">
      <c r="A27" s="48" t="str">
        <f t="shared" si="0"/>
        <v/>
      </c>
      <c r="B27" s="38" t="str">
        <f t="shared" si="1"/>
        <v/>
      </c>
      <c r="C27" s="54"/>
      <c r="D27" s="54"/>
      <c r="E27" s="54"/>
      <c r="F27" s="55"/>
      <c r="G27" s="56"/>
    </row>
    <row r="28" spans="1:7" x14ac:dyDescent="0.2">
      <c r="A28" s="48" t="str">
        <f t="shared" si="0"/>
        <v/>
      </c>
      <c r="B28" s="38" t="str">
        <f t="shared" si="1"/>
        <v/>
      </c>
      <c r="C28" s="54"/>
      <c r="D28" s="54"/>
      <c r="E28" s="54"/>
      <c r="F28" s="55"/>
      <c r="G28" s="56"/>
    </row>
    <row r="29" spans="1:7" x14ac:dyDescent="0.2">
      <c r="A29" s="48" t="str">
        <f t="shared" si="0"/>
        <v/>
      </c>
      <c r="B29" s="38" t="str">
        <f t="shared" si="1"/>
        <v/>
      </c>
      <c r="C29" s="54"/>
      <c r="D29" s="54"/>
      <c r="E29" s="54"/>
      <c r="F29" s="55"/>
      <c r="G29" s="56"/>
    </row>
    <row r="30" spans="1:7" x14ac:dyDescent="0.2">
      <c r="A30" s="48" t="str">
        <f t="shared" si="0"/>
        <v/>
      </c>
      <c r="B30" s="38" t="str">
        <f t="shared" si="1"/>
        <v/>
      </c>
      <c r="C30" s="54"/>
      <c r="D30" s="54"/>
      <c r="E30" s="54"/>
      <c r="F30" s="55"/>
      <c r="G30" s="56"/>
    </row>
    <row r="31" spans="1:7" x14ac:dyDescent="0.2">
      <c r="A31" s="48" t="str">
        <f t="shared" si="0"/>
        <v/>
      </c>
      <c r="B31" s="38" t="str">
        <f t="shared" si="1"/>
        <v/>
      </c>
      <c r="C31" s="54"/>
      <c r="D31" s="54"/>
      <c r="E31" s="54"/>
      <c r="F31" s="55"/>
      <c r="G31" s="56"/>
    </row>
    <row r="32" spans="1:7" x14ac:dyDescent="0.2">
      <c r="A32" s="48" t="str">
        <f t="shared" si="0"/>
        <v/>
      </c>
      <c r="B32" s="38" t="str">
        <f t="shared" si="1"/>
        <v/>
      </c>
      <c r="C32" s="54"/>
      <c r="D32" s="54"/>
      <c r="E32" s="54"/>
      <c r="F32" s="55"/>
      <c r="G32" s="56"/>
    </row>
    <row r="33" spans="1:7" x14ac:dyDescent="0.2">
      <c r="A33" s="48" t="str">
        <f t="shared" si="0"/>
        <v/>
      </c>
      <c r="B33" s="38" t="str">
        <f t="shared" si="1"/>
        <v/>
      </c>
      <c r="C33" s="54"/>
      <c r="D33" s="54"/>
      <c r="E33" s="54"/>
      <c r="F33" s="55"/>
      <c r="G33" s="56"/>
    </row>
    <row r="34" spans="1:7" x14ac:dyDescent="0.2">
      <c r="A34" s="48" t="str">
        <f t="shared" si="0"/>
        <v/>
      </c>
      <c r="B34" s="38" t="str">
        <f t="shared" si="1"/>
        <v/>
      </c>
      <c r="C34" s="54"/>
      <c r="D34" s="54"/>
      <c r="E34" s="54"/>
      <c r="F34" s="55"/>
      <c r="G34" s="56"/>
    </row>
    <row r="35" spans="1:7" x14ac:dyDescent="0.2">
      <c r="A35" s="48" t="str">
        <f t="shared" si="0"/>
        <v/>
      </c>
      <c r="B35" s="38" t="str">
        <f t="shared" si="1"/>
        <v/>
      </c>
      <c r="C35" s="54"/>
      <c r="D35" s="54"/>
      <c r="E35" s="54"/>
      <c r="F35" s="55"/>
      <c r="G35" s="56"/>
    </row>
    <row r="36" spans="1:7" x14ac:dyDescent="0.2">
      <c r="A36" s="48" t="str">
        <f t="shared" si="0"/>
        <v/>
      </c>
      <c r="B36" s="38" t="str">
        <f t="shared" si="1"/>
        <v/>
      </c>
      <c r="C36" s="54"/>
      <c r="D36" s="54"/>
      <c r="E36" s="54"/>
      <c r="F36" s="55"/>
      <c r="G36" s="56"/>
    </row>
    <row r="37" spans="1:7" x14ac:dyDescent="0.2">
      <c r="A37" s="48" t="str">
        <f t="shared" si="0"/>
        <v/>
      </c>
      <c r="B37" s="38" t="str">
        <f t="shared" si="1"/>
        <v/>
      </c>
      <c r="C37" s="54"/>
      <c r="D37" s="54"/>
      <c r="E37" s="54"/>
      <c r="F37" s="55"/>
      <c r="G37" s="56"/>
    </row>
    <row r="38" spans="1:7" x14ac:dyDescent="0.2">
      <c r="A38" s="48" t="str">
        <f t="shared" si="0"/>
        <v/>
      </c>
      <c r="B38" s="38" t="str">
        <f t="shared" si="1"/>
        <v/>
      </c>
      <c r="C38" s="54"/>
      <c r="D38" s="54"/>
      <c r="E38" s="54"/>
      <c r="F38" s="55"/>
      <c r="G38" s="56"/>
    </row>
    <row r="39" spans="1:7" x14ac:dyDescent="0.2">
      <c r="A39" s="48" t="str">
        <f t="shared" si="0"/>
        <v/>
      </c>
      <c r="B39" s="38" t="str">
        <f t="shared" si="1"/>
        <v/>
      </c>
      <c r="C39" s="54"/>
      <c r="D39" s="54"/>
      <c r="E39" s="54"/>
      <c r="F39" s="55"/>
      <c r="G39" s="56"/>
    </row>
    <row r="40" spans="1:7" x14ac:dyDescent="0.2">
      <c r="A40" s="48" t="str">
        <f t="shared" si="0"/>
        <v/>
      </c>
      <c r="B40" s="38" t="str">
        <f t="shared" si="1"/>
        <v/>
      </c>
      <c r="C40" s="54"/>
      <c r="D40" s="54"/>
      <c r="E40" s="54"/>
      <c r="F40" s="55"/>
      <c r="G40" s="56"/>
    </row>
    <row r="41" spans="1:7" x14ac:dyDescent="0.2">
      <c r="A41" s="48" t="str">
        <f t="shared" si="0"/>
        <v/>
      </c>
      <c r="B41" s="38" t="str">
        <f t="shared" si="1"/>
        <v/>
      </c>
      <c r="C41" s="54"/>
      <c r="D41" s="54"/>
      <c r="E41" s="54"/>
      <c r="F41" s="55"/>
      <c r="G41" s="56"/>
    </row>
    <row r="42" spans="1:7" x14ac:dyDescent="0.2">
      <c r="A42" s="48" t="str">
        <f t="shared" si="0"/>
        <v/>
      </c>
      <c r="B42" s="38" t="str">
        <f t="shared" si="1"/>
        <v/>
      </c>
      <c r="C42" s="54"/>
      <c r="D42" s="54"/>
      <c r="E42" s="54"/>
      <c r="F42" s="55"/>
      <c r="G42" s="56"/>
    </row>
    <row r="43" spans="1:7" x14ac:dyDescent="0.2">
      <c r="A43" s="48" t="str">
        <f t="shared" si="0"/>
        <v/>
      </c>
      <c r="B43" s="38" t="str">
        <f t="shared" si="1"/>
        <v/>
      </c>
      <c r="C43" s="54"/>
      <c r="D43" s="54"/>
      <c r="E43" s="54"/>
      <c r="F43" s="55"/>
      <c r="G43" s="56"/>
    </row>
    <row r="44" spans="1:7" x14ac:dyDescent="0.2">
      <c r="A44" s="48" t="str">
        <f t="shared" si="0"/>
        <v/>
      </c>
      <c r="B44" s="38" t="str">
        <f t="shared" si="1"/>
        <v/>
      </c>
      <c r="C44" s="54"/>
      <c r="D44" s="54"/>
      <c r="E44" s="54"/>
      <c r="F44" s="55"/>
      <c r="G44" s="56"/>
    </row>
    <row r="45" spans="1:7" x14ac:dyDescent="0.2">
      <c r="A45" s="48" t="str">
        <f t="shared" si="0"/>
        <v/>
      </c>
      <c r="B45" s="38" t="str">
        <f t="shared" si="1"/>
        <v/>
      </c>
      <c r="C45" s="54"/>
      <c r="D45" s="54"/>
      <c r="E45" s="54"/>
      <c r="F45" s="55"/>
      <c r="G45" s="56"/>
    </row>
    <row r="46" spans="1:7" x14ac:dyDescent="0.2">
      <c r="A46" s="48" t="str">
        <f t="shared" si="0"/>
        <v/>
      </c>
      <c r="B46" s="38" t="str">
        <f t="shared" si="1"/>
        <v/>
      </c>
      <c r="C46" s="54"/>
      <c r="D46" s="54"/>
      <c r="E46" s="54"/>
      <c r="F46" s="55"/>
      <c r="G46" s="56"/>
    </row>
    <row r="47" spans="1:7" x14ac:dyDescent="0.2">
      <c r="A47" s="48" t="str">
        <f t="shared" si="0"/>
        <v/>
      </c>
      <c r="B47" s="38" t="str">
        <f t="shared" si="1"/>
        <v/>
      </c>
      <c r="C47" s="54"/>
      <c r="D47" s="54"/>
      <c r="E47" s="54"/>
      <c r="F47" s="55"/>
      <c r="G47" s="56"/>
    </row>
    <row r="48" spans="1:7" x14ac:dyDescent="0.2">
      <c r="A48" s="48" t="str">
        <f t="shared" si="0"/>
        <v/>
      </c>
      <c r="B48" s="38" t="str">
        <f t="shared" si="1"/>
        <v/>
      </c>
      <c r="C48" s="54"/>
      <c r="D48" s="54"/>
      <c r="E48" s="54"/>
      <c r="F48" s="55"/>
      <c r="G48" s="56"/>
    </row>
    <row r="49" spans="1:7" x14ac:dyDescent="0.2">
      <c r="A49" s="48" t="str">
        <f t="shared" si="0"/>
        <v/>
      </c>
      <c r="B49" s="38" t="str">
        <f t="shared" si="1"/>
        <v/>
      </c>
      <c r="C49" s="54"/>
      <c r="D49" s="54"/>
      <c r="E49" s="54"/>
      <c r="F49" s="55"/>
      <c r="G49" s="56"/>
    </row>
    <row r="50" spans="1:7" x14ac:dyDescent="0.2">
      <c r="A50" s="57"/>
      <c r="B50" s="57" t="str">
        <f t="shared" si="1"/>
        <v/>
      </c>
      <c r="C50" s="58"/>
      <c r="D50" s="58"/>
      <c r="E50" s="59"/>
      <c r="F50" s="58"/>
      <c r="G50" s="57"/>
    </row>
  </sheetData>
  <sheetProtection sheet="1" objects="1" scenarios="1"/>
  <autoFilter ref="B1:E53"/>
  <conditionalFormatting sqref="A2:A49">
    <cfRule type="cellIs" dxfId="11" priority="2" operator="equal">
      <formula>TRUE()</formula>
    </cfRule>
    <cfRule type="cellIs" dxfId="10" priority="3" operator="equal">
      <formula>FALSE()</formula>
    </cfRule>
  </conditionalFormatting>
  <dataValidations count="5">
    <dataValidation operator="equal" allowBlank="1" showInputMessage="1" showErrorMessage="1" promptTitle="Nouvel indicateur" prompt="Pour créer un nouvel indicateur, merci de saisir son intitulé à la suite des autres indicateurs" sqref="C2:C49">
      <formula1>0</formula1>
      <formula2>0</formula2>
    </dataValidation>
    <dataValidation type="list" operator="equal" allowBlank="1" showInputMessage="1" showErrorMessage="1" promptTitle="Choix du domaine" prompt="Sélectionnez le domaine de l'indicateur correspondant" sqref="D2:D49">
      <formula1>$K$2:$K$4</formula1>
      <formula2>0</formula2>
    </dataValidation>
    <dataValidation type="list" operator="equal" allowBlank="1" showErrorMessage="1" promptTitle="Choix du sous-domaine" prompt="Si le domaine gestion des systèmes de production agricole a été choisi, merci de choisir un sous-domaine" sqref="E2:E49">
      <formula1>$L$2:$L$4</formula1>
      <formula2>0</formula2>
    </dataValidation>
    <dataValidation type="list" operator="equal" showErrorMessage="1" sqref="D50:D56">
      <formula1>$K$2:$K$3</formula1>
      <formula2>0</formula2>
    </dataValidation>
    <dataValidation type="list" operator="equal" allowBlank="1" showErrorMessage="1" sqref="E50:E59">
      <formula1>$L$2:$L$3</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BL50"/>
  <sheetViews>
    <sheetView showGridLines="0" zoomScaleNormal="100" workbookViewId="0">
      <selection activeCell="C3" sqref="C3"/>
    </sheetView>
  </sheetViews>
  <sheetFormatPr baseColWidth="10" defaultColWidth="9.140625" defaultRowHeight="12.75" x14ac:dyDescent="0.2"/>
  <cols>
    <col min="1" max="1" width="10.140625" style="44" customWidth="1"/>
    <col min="2" max="2" width="12.7109375" style="44" customWidth="1"/>
    <col min="3" max="3" width="43.42578125" style="45" customWidth="1"/>
    <col min="4" max="5" width="25.5703125" style="60" customWidth="1"/>
    <col min="6" max="6" width="16.7109375" style="61" customWidth="1"/>
    <col min="7" max="7" width="11.5703125" style="62"/>
    <col min="8" max="14" width="11.5703125" style="44"/>
    <col min="15" max="15" width="14.140625" style="44" customWidth="1"/>
    <col min="16" max="19" width="11.5703125" style="44"/>
    <col min="20" max="20" width="14.140625" style="44" customWidth="1"/>
    <col min="21" max="64" width="11.5703125" style="44"/>
    <col min="65" max="1025" width="11.5703125"/>
  </cols>
  <sheetData>
    <row r="1" spans="1:64" ht="28.35" customHeight="1" x14ac:dyDescent="0.2">
      <c r="A1" s="43"/>
      <c r="B1" s="47" t="s">
        <v>71</v>
      </c>
      <c r="C1" s="46" t="s">
        <v>72</v>
      </c>
      <c r="D1" s="46" t="s">
        <v>73</v>
      </c>
      <c r="E1" s="46" t="s">
        <v>74</v>
      </c>
      <c r="F1" s="46" t="s">
        <v>103</v>
      </c>
      <c r="G1" s="47" t="s">
        <v>75</v>
      </c>
      <c r="H1" s="43"/>
      <c r="I1" s="43"/>
      <c r="J1" s="43"/>
      <c r="K1" s="43"/>
      <c r="L1" s="63"/>
      <c r="M1" s="64"/>
      <c r="N1" s="64"/>
      <c r="O1" s="63"/>
      <c r="P1" s="43"/>
      <c r="Q1" s="63"/>
      <c r="R1" s="64"/>
      <c r="S1" s="64"/>
      <c r="T1" s="6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row>
    <row r="2" spans="1:64" ht="25.5" x14ac:dyDescent="0.2">
      <c r="B2" s="35">
        <f>IF(ISERROR(MATCH(C2,'Catalogue national'!$C$2:$C$49,0)),"",MATCH(C2,'Catalogue national'!$C$2:$C$49,0))</f>
        <v>4</v>
      </c>
      <c r="C2" s="54" t="s">
        <v>86</v>
      </c>
      <c r="D2" s="65" t="str">
        <f>IF(IF(LOOKUP(B2,'Catalogue national'!$B$2:$B$49,'Catalogue national'!$D$2:$D$49)=0,TRUE()),"",LOOKUP(B2,'Catalogue national'!$B$2:$B$49,'Catalogue national'!$D$2:$D$49))</f>
        <v>Gestion des systèmes de production agricole</v>
      </c>
      <c r="E2" s="66" t="str">
        <f>IF(LOOKUP($B2,'Catalogue national'!$B$2:$B$49,'Catalogue national'!$E$2:$E$49)=0,"",LOOKUP($B2,'Catalogue national'!$B$2:$B$49,'Catalogue national'!$E$2:$E$49))</f>
        <v>Gestion des couverts végétaux</v>
      </c>
      <c r="F2" s="35" t="str">
        <f t="shared" ref="F2:F49" si="0">IF(D2="Gestion des structures paysagères","IAE",IF(E2="Gestion des couverts végétaux","COUV",IF(E2="Gestion des ressources de l’agroécosystème","RESS","")))</f>
        <v>COUV</v>
      </c>
      <c r="G2" s="67" t="str">
        <f>IF(LOOKUP(B2,'Catalogue national'!$B$2:$B$49,'Catalogue national'!$F$2:$F$49)=0,"",LOOKUP(B2,'Catalogue national'!$B$2:$B$49,'Catalogue national'!$F$2:$F$49))</f>
        <v>%</v>
      </c>
      <c r="L2" s="61"/>
      <c r="M2" s="60"/>
      <c r="N2" s="45"/>
      <c r="Q2" s="61"/>
      <c r="R2" s="60"/>
      <c r="S2" s="45"/>
    </row>
    <row r="3" spans="1:64" ht="25.5" x14ac:dyDescent="0.2">
      <c r="B3" s="35">
        <f>IF(ISERROR(MATCH(C3,'Catalogue national'!$C$2:$C$49,0)),"",MATCH(C3,'Catalogue national'!$C$2:$C$49,0))</f>
        <v>14</v>
      </c>
      <c r="C3" s="54" t="s">
        <v>99</v>
      </c>
      <c r="D3" s="65" t="str">
        <f>IF(IF(LOOKUP(B3,'Catalogue national'!$B$2:$B$49,'Catalogue national'!$D$2:$D$49)=0,TRUE()),"",LOOKUP(B3,'Catalogue national'!$B$2:$B$49,'Catalogue national'!$D$2:$D$49))</f>
        <v>Gestion des systèmes de production agricole</v>
      </c>
      <c r="E3" s="66" t="str">
        <f>IF(LOOKUP($B3,'Catalogue national'!$B$2:$B$49,'Catalogue national'!$E$2:$E$49)=0,"",LOOKUP($B3,'Catalogue national'!$B$2:$B$49,'Catalogue national'!$E$2:$E$49))</f>
        <v>Gestion des ressources de l’agroécosystème</v>
      </c>
      <c r="F3" s="35" t="str">
        <f t="shared" si="0"/>
        <v>RESS</v>
      </c>
      <c r="G3" s="67" t="str">
        <f>IF(LOOKUP(B3,'Catalogue national'!$B$2:$B$49,'Catalogue national'!$F$2:$F$49)=0,"",LOOKUP(B3,'Catalogue national'!$B$2:$B$49,'Catalogue national'!$F$2:$F$49))</f>
        <v>%</v>
      </c>
    </row>
    <row r="4" spans="1:64" x14ac:dyDescent="0.2">
      <c r="B4" s="35" t="str">
        <f>IF(ISERROR(MATCH(C4,'Catalogue national'!$C$2:$C$49,0)),"",MATCH(C4,'Catalogue national'!$C$2:$C$49,0))</f>
        <v/>
      </c>
      <c r="C4" s="54"/>
      <c r="D4" s="65" t="str">
        <f>IF(IF(LOOKUP(B4,'Catalogue national'!$B$2:$B$49,'Catalogue national'!$D$2:$D$49)=0,TRUE()),"",LOOKUP(B4,'Catalogue national'!$B$2:$B$49,'Catalogue national'!$D$2:$D$49))</f>
        <v/>
      </c>
      <c r="E4" s="66" t="str">
        <f>IF(LOOKUP($B4,'Catalogue national'!$B$2:$B$49,'Catalogue national'!$E$2:$E$49)=0,"",LOOKUP($B4,'Catalogue national'!$B$2:$B$49,'Catalogue national'!$E$2:$E$49))</f>
        <v/>
      </c>
      <c r="F4" s="35" t="str">
        <f t="shared" si="0"/>
        <v/>
      </c>
      <c r="G4" s="67" t="str">
        <f>IF(LOOKUP(B4,'Catalogue national'!$B$2:$B$49,'Catalogue national'!$F$2:$F$49)=0,"",LOOKUP(B4,'Catalogue national'!$B$2:$B$49,'Catalogue national'!$F$2:$F$49))</f>
        <v/>
      </c>
    </row>
    <row r="5" spans="1:64" x14ac:dyDescent="0.2">
      <c r="B5" s="35" t="str">
        <f>IF(ISERROR(MATCH(C5,'Catalogue national'!$C$2:$C$49,0)),"",MATCH(C5,'Catalogue national'!$C$2:$C$49,0))</f>
        <v/>
      </c>
      <c r="C5" s="54"/>
      <c r="D5" s="65" t="str">
        <f>IF(IF(LOOKUP(B5,'Catalogue national'!$B$2:$B$49,'Catalogue national'!$D$2:$D$49)=0,TRUE()),"",LOOKUP(B5,'Catalogue national'!$B$2:$B$49,'Catalogue national'!$D$2:$D$49))</f>
        <v/>
      </c>
      <c r="E5" s="66" t="str">
        <f>IF(LOOKUP($B5,'Catalogue national'!$B$2:$B$49,'Catalogue national'!$E$2:$E$49)=0,"",LOOKUP($B5,'Catalogue national'!$B$2:$B$49,'Catalogue national'!$E$2:$E$49))</f>
        <v/>
      </c>
      <c r="F5" s="35" t="str">
        <f t="shared" si="0"/>
        <v/>
      </c>
      <c r="G5" s="67" t="str">
        <f>IF(LOOKUP(B5,'Catalogue national'!$B$2:$B$49,'Catalogue national'!$F$2:$F$49)=0,"",LOOKUP(B5,'Catalogue national'!$B$2:$B$49,'Catalogue national'!$F$2:$F$49))</f>
        <v/>
      </c>
    </row>
    <row r="6" spans="1:64" x14ac:dyDescent="0.2">
      <c r="B6" s="35" t="str">
        <f>IF(ISERROR(MATCH(C6,'Catalogue national'!$C$2:$C$49,0)),"",MATCH(C6,'Catalogue national'!$C$2:$C$49,0))</f>
        <v/>
      </c>
      <c r="C6" s="54"/>
      <c r="D6" s="65" t="str">
        <f>IF(IF(LOOKUP(B6,'Catalogue national'!$B$2:$B$49,'Catalogue national'!$D$2:$D$49)=0,TRUE()),"",LOOKUP(B6,'Catalogue national'!$B$2:$B$49,'Catalogue national'!$D$2:$D$49))</f>
        <v/>
      </c>
      <c r="E6" s="66" t="str">
        <f>IF(LOOKUP($B6,'Catalogue national'!$B$2:$B$49,'Catalogue national'!$E$2:$E$49)=0,"",LOOKUP($B6,'Catalogue national'!$B$2:$B$49,'Catalogue national'!$E$2:$E$49))</f>
        <v/>
      </c>
      <c r="F6" s="35" t="str">
        <f t="shared" si="0"/>
        <v/>
      </c>
      <c r="G6" s="67" t="str">
        <f>IF(LOOKUP(B6,'Catalogue national'!$B$2:$B$49,'Catalogue national'!$F$2:$F$49)=0,"",LOOKUP(B6,'Catalogue national'!$B$2:$B$49,'Catalogue national'!$F$2:$F$49))</f>
        <v/>
      </c>
    </row>
    <row r="7" spans="1:64" x14ac:dyDescent="0.2">
      <c r="B7" s="35" t="str">
        <f>IF(ISERROR(MATCH(C7,'Catalogue national'!$C$2:$C$49,0)),"",MATCH(C7,'Catalogue national'!$C$2:$C$49,0))</f>
        <v/>
      </c>
      <c r="C7" s="54"/>
      <c r="D7" s="65" t="str">
        <f>IF(IF(LOOKUP(B7,'Catalogue national'!$B$2:$B$49,'Catalogue national'!$D$2:$D$49)=0,TRUE()),"",LOOKUP(B7,'Catalogue national'!$B$2:$B$49,'Catalogue national'!$D$2:$D$49))</f>
        <v/>
      </c>
      <c r="E7" s="66" t="str">
        <f>IF(LOOKUP($B7,'Catalogue national'!$B$2:$B$49,'Catalogue national'!$E$2:$E$49)=0,"",LOOKUP($B7,'Catalogue national'!$B$2:$B$49,'Catalogue national'!$E$2:$E$49))</f>
        <v/>
      </c>
      <c r="F7" s="35" t="str">
        <f t="shared" si="0"/>
        <v/>
      </c>
      <c r="G7" s="67" t="str">
        <f>IF(LOOKUP(B7,'Catalogue national'!$B$2:$B$49,'Catalogue national'!$F$2:$F$49)=0,"",LOOKUP(B7,'Catalogue national'!$B$2:$B$49,'Catalogue national'!$F$2:$F$49))</f>
        <v/>
      </c>
    </row>
    <row r="8" spans="1:64" x14ac:dyDescent="0.2">
      <c r="B8" s="68" t="str">
        <f>IF(ISERROR(MATCH(C8,'Catalogue national'!$C$2:$C$49,0)),"",MATCH(C8,'Catalogue national'!$C$2:$C$49,0))</f>
        <v/>
      </c>
      <c r="C8" s="54"/>
      <c r="D8" s="65" t="str">
        <f>IF(IF(LOOKUP(B8,'Catalogue national'!$B$2:$B$49,'Catalogue national'!$D$2:$D$49)=0,TRUE()),"",LOOKUP(B8,'Catalogue national'!$B$2:$B$49,'Catalogue national'!$D$2:$D$49))</f>
        <v/>
      </c>
      <c r="E8" s="66" t="str">
        <f>IF(LOOKUP($B8,'Catalogue national'!$B$2:$B$49,'Catalogue national'!$E$2:$E$49)=0,"",LOOKUP($B8,'Catalogue national'!$B$2:$B$49,'Catalogue national'!$E$2:$E$49))</f>
        <v/>
      </c>
      <c r="F8" s="35" t="str">
        <f t="shared" si="0"/>
        <v/>
      </c>
      <c r="G8" s="67" t="str">
        <f>IF(LOOKUP(B8,'Catalogue national'!$B$2:$B$49,'Catalogue national'!$F$2:$F$49)=0,"",LOOKUP(B8,'Catalogue national'!$B$2:$B$49,'Catalogue national'!$F$2:$F$49))</f>
        <v/>
      </c>
    </row>
    <row r="9" spans="1:64" x14ac:dyDescent="0.2">
      <c r="B9" s="35" t="str">
        <f>IF(ISERROR(MATCH(C9,'Catalogue national'!$C$2:$C$49,0)),"",MATCH(C9,'Catalogue national'!$C$2:$C$49,0))</f>
        <v/>
      </c>
      <c r="C9" s="54"/>
      <c r="D9" s="65" t="str">
        <f>IF(IF(LOOKUP(B9,'Catalogue national'!$B$2:$B$49,'Catalogue national'!$D$2:$D$49)=0,TRUE()),"",LOOKUP(B9,'Catalogue national'!$B$2:$B$49,'Catalogue national'!$D$2:$D$49))</f>
        <v/>
      </c>
      <c r="E9" s="66" t="str">
        <f>IF(LOOKUP($B9,'Catalogue national'!$B$2:$B$49,'Catalogue national'!$E$2:$E$49)=0,"",LOOKUP($B9,'Catalogue national'!$B$2:$B$49,'Catalogue national'!$E$2:$E$49))</f>
        <v/>
      </c>
      <c r="F9" s="35" t="str">
        <f t="shared" si="0"/>
        <v/>
      </c>
      <c r="G9" s="67" t="str">
        <f>IF(LOOKUP(B9,'Catalogue national'!$B$2:$B$49,'Catalogue national'!$F$2:$F$49)=0,"",LOOKUP(B9,'Catalogue national'!$B$2:$B$49,'Catalogue national'!$F$2:$F$49))</f>
        <v/>
      </c>
    </row>
    <row r="10" spans="1:64" x14ac:dyDescent="0.2">
      <c r="B10" s="35" t="str">
        <f>IF(ISERROR(MATCH(C10,'Catalogue national'!$C$2:$C$49,0)),"",MATCH(C10,'Catalogue national'!$C$2:$C$49,0))</f>
        <v/>
      </c>
      <c r="C10" s="54"/>
      <c r="D10" s="65" t="str">
        <f>IF(IF(LOOKUP(B10,'Catalogue national'!$B$2:$B$49,'Catalogue national'!$D$2:$D$49)=0,TRUE()),"",LOOKUP(B10,'Catalogue national'!$B$2:$B$49,'Catalogue national'!$D$2:$D$49))</f>
        <v/>
      </c>
      <c r="E10" s="66" t="str">
        <f>IF(LOOKUP($B10,'Catalogue national'!$B$2:$B$49,'Catalogue national'!$E$2:$E$49)=0,"",LOOKUP($B10,'Catalogue national'!$B$2:$B$49,'Catalogue national'!$E$2:$E$49))</f>
        <v/>
      </c>
      <c r="F10" s="35" t="str">
        <f t="shared" si="0"/>
        <v/>
      </c>
      <c r="G10" s="67" t="str">
        <f>IF(LOOKUP(B10,'Catalogue national'!$B$2:$B$49,'Catalogue national'!$F$2:$F$49)=0,"",LOOKUP(B10,'Catalogue national'!$B$2:$B$49,'Catalogue national'!$F$2:$F$49))</f>
        <v/>
      </c>
    </row>
    <row r="11" spans="1:64" x14ac:dyDescent="0.2">
      <c r="B11" s="35" t="str">
        <f>IF(ISERROR(MATCH(C11,'Catalogue national'!$C$2:$C$49,0)),"",MATCH(C11,'Catalogue national'!$C$2:$C$49,0))</f>
        <v/>
      </c>
      <c r="C11" s="54"/>
      <c r="D11" s="65" t="str">
        <f>IF(IF(LOOKUP(B11,'Catalogue national'!$B$2:$B$49,'Catalogue national'!$D$2:$D$49)=0,TRUE()),"",LOOKUP(B11,'Catalogue national'!$B$2:$B$49,'Catalogue national'!$D$2:$D$49))</f>
        <v/>
      </c>
      <c r="E11" s="66" t="str">
        <f>IF(LOOKUP($B11,'Catalogue national'!$B$2:$B$49,'Catalogue national'!$E$2:$E$49)=0,"",LOOKUP($B11,'Catalogue national'!$B$2:$B$49,'Catalogue national'!$E$2:$E$49))</f>
        <v/>
      </c>
      <c r="F11" s="35" t="str">
        <f t="shared" si="0"/>
        <v/>
      </c>
      <c r="G11" s="67" t="str">
        <f>IF(LOOKUP(B11,'Catalogue national'!$B$2:$B$49,'Catalogue national'!$F$2:$F$49)=0,"",LOOKUP(B11,'Catalogue national'!$B$2:$B$49,'Catalogue national'!$F$2:$F$49))</f>
        <v/>
      </c>
    </row>
    <row r="12" spans="1:64" x14ac:dyDescent="0.2">
      <c r="B12" s="35" t="str">
        <f>IF(ISERROR(MATCH(C12,'Catalogue national'!$C$2:$C$49,0)),"",MATCH(C12,'Catalogue national'!$C$2:$C$49,0))</f>
        <v/>
      </c>
      <c r="C12" s="54"/>
      <c r="D12" s="65" t="str">
        <f>IF(IF(LOOKUP(B12,'Catalogue national'!$B$2:$B$49,'Catalogue national'!$D$2:$D$49)=0,TRUE()),"",LOOKUP(B12,'Catalogue national'!$B$2:$B$49,'Catalogue national'!$D$2:$D$49))</f>
        <v/>
      </c>
      <c r="E12" s="66" t="str">
        <f>IF(LOOKUP($B12,'Catalogue national'!$B$2:$B$49,'Catalogue national'!$E$2:$E$49)=0,"",LOOKUP($B12,'Catalogue national'!$B$2:$B$49,'Catalogue national'!$E$2:$E$49))</f>
        <v/>
      </c>
      <c r="F12" s="35" t="str">
        <f t="shared" si="0"/>
        <v/>
      </c>
      <c r="G12" s="67" t="str">
        <f>IF(LOOKUP(B12,'Catalogue national'!$B$2:$B$49,'Catalogue national'!$F$2:$F$49)=0,"",LOOKUP(B12,'Catalogue national'!$B$2:$B$49,'Catalogue national'!$F$2:$F$49))</f>
        <v/>
      </c>
    </row>
    <row r="13" spans="1:64" x14ac:dyDescent="0.2">
      <c r="B13" s="35" t="str">
        <f>IF(ISERROR(MATCH(C13,'Catalogue national'!$C$2:$C$49,0)),"",MATCH(C13,'Catalogue national'!$C$2:$C$49,0))</f>
        <v/>
      </c>
      <c r="C13" s="54"/>
      <c r="D13" s="65" t="str">
        <f>IF(IF(LOOKUP(B13,'Catalogue national'!$B$2:$B$49,'Catalogue national'!$D$2:$D$49)=0,TRUE()),"",LOOKUP(B13,'Catalogue national'!$B$2:$B$49,'Catalogue national'!$D$2:$D$49))</f>
        <v/>
      </c>
      <c r="E13" s="66" t="str">
        <f>IF(LOOKUP($B13,'Catalogue national'!$B$2:$B$49,'Catalogue national'!$E$2:$E$49)=0,"",LOOKUP($B13,'Catalogue national'!$B$2:$B$49,'Catalogue national'!$E$2:$E$49))</f>
        <v/>
      </c>
      <c r="F13" s="35" t="str">
        <f t="shared" si="0"/>
        <v/>
      </c>
      <c r="G13" s="67" t="str">
        <f>IF(LOOKUP(B13,'Catalogue national'!$B$2:$B$49,'Catalogue national'!$F$2:$F$49)=0,"",LOOKUP(B13,'Catalogue national'!$B$2:$B$49,'Catalogue national'!$F$2:$F$49))</f>
        <v/>
      </c>
    </row>
    <row r="14" spans="1:64" x14ac:dyDescent="0.2">
      <c r="B14" s="35" t="str">
        <f>IF(ISERROR(MATCH(C14,'Catalogue national'!$C$2:$C$49,0)),"",MATCH(C14,'Catalogue national'!$C$2:$C$49,0))</f>
        <v/>
      </c>
      <c r="C14" s="54"/>
      <c r="D14" s="65" t="str">
        <f>IF(IF(LOOKUP(B14,'Catalogue national'!$B$2:$B$49,'Catalogue national'!$D$2:$D$49)=0,TRUE()),"",LOOKUP(B14,'Catalogue national'!$B$2:$B$49,'Catalogue national'!$D$2:$D$49))</f>
        <v/>
      </c>
      <c r="E14" s="66" t="str">
        <f>IF(LOOKUP($B14,'Catalogue national'!$B$2:$B$49,'Catalogue national'!$E$2:$E$49)=0,"",LOOKUP($B14,'Catalogue national'!$B$2:$B$49,'Catalogue national'!$E$2:$E$49))</f>
        <v/>
      </c>
      <c r="F14" s="35" t="str">
        <f t="shared" si="0"/>
        <v/>
      </c>
      <c r="G14" s="67" t="str">
        <f>IF(LOOKUP(B14,'Catalogue national'!$B$2:$B$49,'Catalogue national'!$F$2:$F$49)=0,"",LOOKUP(B14,'Catalogue national'!$B$2:$B$49,'Catalogue national'!$F$2:$F$49))</f>
        <v/>
      </c>
    </row>
    <row r="15" spans="1:64" x14ac:dyDescent="0.2">
      <c r="B15" s="35" t="str">
        <f>IF(ISERROR(MATCH(C15,'Catalogue national'!$C$2:$C$49,0)),"",MATCH(C15,'Catalogue national'!$C$2:$C$49,0))</f>
        <v/>
      </c>
      <c r="C15" s="54"/>
      <c r="D15" s="65" t="str">
        <f>IF(IF(LOOKUP(B15,'Catalogue national'!$B$2:$B$49,'Catalogue national'!$D$2:$D$49)=0,TRUE()),"",LOOKUP(B15,'Catalogue national'!$B$2:$B$49,'Catalogue national'!$D$2:$D$49))</f>
        <v/>
      </c>
      <c r="E15" s="66" t="str">
        <f>IF(LOOKUP($B15,'Catalogue national'!$B$2:$B$49,'Catalogue national'!$E$2:$E$49)=0,"",LOOKUP($B15,'Catalogue national'!$B$2:$B$49,'Catalogue national'!$E$2:$E$49))</f>
        <v/>
      </c>
      <c r="F15" s="35" t="str">
        <f t="shared" si="0"/>
        <v/>
      </c>
      <c r="G15" s="67" t="str">
        <f>IF(LOOKUP(B15,'Catalogue national'!$B$2:$B$49,'Catalogue national'!$F$2:$F$49)=0,"",LOOKUP(B15,'Catalogue national'!$B$2:$B$49,'Catalogue national'!$F$2:$F$49))</f>
        <v/>
      </c>
    </row>
    <row r="16" spans="1:64" x14ac:dyDescent="0.2">
      <c r="B16" s="35" t="str">
        <f>IF(ISERROR(MATCH(C16,'Catalogue national'!$C$2:$C$49,0)),"",MATCH(C16,'Catalogue national'!$C$2:$C$49,0))</f>
        <v/>
      </c>
      <c r="C16" s="54"/>
      <c r="D16" s="65" t="str">
        <f>IF(IF(LOOKUP(B16,'Catalogue national'!$B$2:$B$49,'Catalogue national'!$D$2:$D$49)=0,TRUE()),"",LOOKUP(B16,'Catalogue national'!$B$2:$B$49,'Catalogue national'!$D$2:$D$49))</f>
        <v/>
      </c>
      <c r="E16" s="66" t="str">
        <f>IF(LOOKUP($B16,'Catalogue national'!$B$2:$B$49,'Catalogue national'!$E$2:$E$49)=0,"",LOOKUP($B16,'Catalogue national'!$B$2:$B$49,'Catalogue national'!$E$2:$E$49))</f>
        <v/>
      </c>
      <c r="F16" s="35" t="str">
        <f t="shared" si="0"/>
        <v/>
      </c>
      <c r="G16" s="67" t="str">
        <f>IF(LOOKUP(B16,'Catalogue national'!$B$2:$B$49,'Catalogue national'!$F$2:$F$49)=0,"",LOOKUP(B16,'Catalogue national'!$B$2:$B$49,'Catalogue national'!$F$2:$F$49))</f>
        <v/>
      </c>
    </row>
    <row r="17" spans="2:7" x14ac:dyDescent="0.2">
      <c r="B17" s="35" t="str">
        <f>IF(ISERROR(MATCH(C17,'Catalogue national'!$C$2:$C$49,0)),"",MATCH(C17,'Catalogue national'!$C$2:$C$49,0))</f>
        <v/>
      </c>
      <c r="C17" s="54"/>
      <c r="D17" s="65" t="str">
        <f>IF(IF(LOOKUP(B17,'Catalogue national'!$B$2:$B$49,'Catalogue national'!$D$2:$D$49)=0,TRUE()),"",LOOKUP(B17,'Catalogue national'!$B$2:$B$49,'Catalogue national'!$D$2:$D$49))</f>
        <v/>
      </c>
      <c r="E17" s="66" t="str">
        <f>IF(LOOKUP($B17,'Catalogue national'!$B$2:$B$49,'Catalogue national'!$E$2:$E$49)=0,"",LOOKUP($B17,'Catalogue national'!$B$2:$B$49,'Catalogue national'!$E$2:$E$49))</f>
        <v/>
      </c>
      <c r="F17" s="35" t="str">
        <f t="shared" si="0"/>
        <v/>
      </c>
      <c r="G17" s="67" t="str">
        <f>IF(LOOKUP(B17,'Catalogue national'!$B$2:$B$49,'Catalogue national'!$F$2:$F$49)=0,"",LOOKUP(B17,'Catalogue national'!$B$2:$B$49,'Catalogue national'!$F$2:$F$49))</f>
        <v/>
      </c>
    </row>
    <row r="18" spans="2:7" x14ac:dyDescent="0.2">
      <c r="B18" s="35" t="str">
        <f>IF(ISERROR(MATCH(C18,'Catalogue national'!$C$2:$C$49,0)),"",MATCH(C18,'Catalogue national'!$C$2:$C$49,0))</f>
        <v/>
      </c>
      <c r="C18" s="54"/>
      <c r="D18" s="65" t="str">
        <f>IF(IF(LOOKUP(B18,'Catalogue national'!$B$2:$B$49,'Catalogue national'!$D$2:$D$49)=0,TRUE()),"",LOOKUP(B18,'Catalogue national'!$B$2:$B$49,'Catalogue national'!$D$2:$D$49))</f>
        <v/>
      </c>
      <c r="E18" s="66" t="str">
        <f>IF(LOOKUP($B18,'Catalogue national'!$B$2:$B$49,'Catalogue national'!$E$2:$E$49)=0,"",LOOKUP($B18,'Catalogue national'!$B$2:$B$49,'Catalogue national'!$E$2:$E$49))</f>
        <v/>
      </c>
      <c r="F18" s="35" t="str">
        <f t="shared" si="0"/>
        <v/>
      </c>
      <c r="G18" s="67" t="str">
        <f>IF(LOOKUP(B18,'Catalogue national'!$B$2:$B$49,'Catalogue national'!$F$2:$F$49)=0,"",LOOKUP(B18,'Catalogue national'!$B$2:$B$49,'Catalogue national'!$F$2:$F$49))</f>
        <v/>
      </c>
    </row>
    <row r="19" spans="2:7" x14ac:dyDescent="0.2">
      <c r="B19" s="35" t="str">
        <f>IF(ISERROR(MATCH(C19,'Catalogue national'!$C$2:$C$49,0)),"",MATCH(C19,'Catalogue national'!$C$2:$C$49,0))</f>
        <v/>
      </c>
      <c r="C19" s="54"/>
      <c r="D19" s="65" t="str">
        <f>IF(IF(LOOKUP(B19,'Catalogue national'!$B$2:$B$49,'Catalogue national'!$D$2:$D$49)=0,TRUE()),"",LOOKUP(B19,'Catalogue national'!$B$2:$B$49,'Catalogue national'!$D$2:$D$49))</f>
        <v/>
      </c>
      <c r="E19" s="66" t="str">
        <f>IF(LOOKUP($B19,'Catalogue national'!$B$2:$B$49,'Catalogue national'!$E$2:$E$49)=0,"",LOOKUP($B19,'Catalogue national'!$B$2:$B$49,'Catalogue national'!$E$2:$E$49))</f>
        <v/>
      </c>
      <c r="F19" s="35" t="str">
        <f t="shared" si="0"/>
        <v/>
      </c>
      <c r="G19" s="67" t="str">
        <f>IF(LOOKUP(B19,'Catalogue national'!$B$2:$B$49,'Catalogue national'!$F$2:$F$49)=0,"",LOOKUP(B19,'Catalogue national'!$B$2:$B$49,'Catalogue national'!$F$2:$F$49))</f>
        <v/>
      </c>
    </row>
    <row r="20" spans="2:7" x14ac:dyDescent="0.2">
      <c r="B20" s="35" t="str">
        <f>IF(ISERROR(MATCH(C20,'Catalogue national'!$C$2:$C$49,0)),"",MATCH(C20,'Catalogue national'!$C$2:$C$49,0))</f>
        <v/>
      </c>
      <c r="C20" s="54"/>
      <c r="D20" s="65" t="str">
        <f>IF(IF(LOOKUP(B20,'Catalogue national'!$B$2:$B$49,'Catalogue national'!$D$2:$D$49)=0,TRUE()),"",LOOKUP(B20,'Catalogue national'!$B$2:$B$49,'Catalogue national'!$D$2:$D$49))</f>
        <v/>
      </c>
      <c r="E20" s="66" t="str">
        <f>IF(LOOKUP($B20,'Catalogue national'!$B$2:$B$49,'Catalogue national'!$E$2:$E$49)=0,"",LOOKUP($B20,'Catalogue national'!$B$2:$B$49,'Catalogue national'!$E$2:$E$49))</f>
        <v/>
      </c>
      <c r="F20" s="35" t="str">
        <f t="shared" si="0"/>
        <v/>
      </c>
      <c r="G20" s="67" t="str">
        <f>IF(LOOKUP(B20,'Catalogue national'!$B$2:$B$49,'Catalogue national'!$F$2:$F$49)=0,"",LOOKUP(B20,'Catalogue national'!$B$2:$B$49,'Catalogue national'!$F$2:$F$49))</f>
        <v/>
      </c>
    </row>
    <row r="21" spans="2:7" x14ac:dyDescent="0.2">
      <c r="B21" s="35" t="str">
        <f>IF(ISERROR(MATCH(C21,'Catalogue national'!$C$2:$C$49,0)),"",MATCH(C21,'Catalogue national'!$C$2:$C$49,0))</f>
        <v/>
      </c>
      <c r="C21" s="54"/>
      <c r="D21" s="65" t="str">
        <f>IF(IF(LOOKUP(B21,'Catalogue national'!$B$2:$B$49,'Catalogue national'!$D$2:$D$49)=0,TRUE()),"",LOOKUP(B21,'Catalogue national'!$B$2:$B$49,'Catalogue national'!$D$2:$D$49))</f>
        <v/>
      </c>
      <c r="E21" s="66" t="str">
        <f>IF(LOOKUP($B21,'Catalogue national'!$B$2:$B$49,'Catalogue national'!$E$2:$E$49)=0,"",LOOKUP($B21,'Catalogue national'!$B$2:$B$49,'Catalogue national'!$E$2:$E$49))</f>
        <v/>
      </c>
      <c r="F21" s="35" t="str">
        <f t="shared" si="0"/>
        <v/>
      </c>
      <c r="G21" s="67" t="str">
        <f>IF(LOOKUP(B21,'Catalogue national'!$B$2:$B$49,'Catalogue national'!$F$2:$F$49)=0,"",LOOKUP(B21,'Catalogue national'!$B$2:$B$49,'Catalogue national'!$F$2:$F$49))</f>
        <v/>
      </c>
    </row>
    <row r="22" spans="2:7" x14ac:dyDescent="0.2">
      <c r="B22" s="35" t="str">
        <f>IF(ISERROR(MATCH(C22,'Catalogue national'!$C$2:$C$49,0)),"",MATCH(C22,'Catalogue national'!$C$2:$C$49,0))</f>
        <v/>
      </c>
      <c r="C22" s="54"/>
      <c r="D22" s="65" t="str">
        <f>IF(IF(LOOKUP(B22,'Catalogue national'!$B$2:$B$49,'Catalogue national'!$D$2:$D$49)=0,TRUE()),"",LOOKUP(B22,'Catalogue national'!$B$2:$B$49,'Catalogue national'!$D$2:$D$49))</f>
        <v/>
      </c>
      <c r="E22" s="66" t="str">
        <f>IF(LOOKUP($B22,'Catalogue national'!$B$2:$B$49,'Catalogue national'!$E$2:$E$49)=0,"",LOOKUP($B22,'Catalogue national'!$B$2:$B$49,'Catalogue national'!$E$2:$E$49))</f>
        <v/>
      </c>
      <c r="F22" s="35" t="str">
        <f t="shared" si="0"/>
        <v/>
      </c>
      <c r="G22" s="67" t="str">
        <f>IF(LOOKUP(B22,'Catalogue national'!$B$2:$B$49,'Catalogue national'!$F$2:$F$49)=0,"",LOOKUP(B22,'Catalogue national'!$B$2:$B$49,'Catalogue national'!$F$2:$F$49))</f>
        <v/>
      </c>
    </row>
    <row r="23" spans="2:7" x14ac:dyDescent="0.2">
      <c r="B23" s="35" t="str">
        <f>IF(ISERROR(MATCH(C23,'Catalogue national'!$C$2:$C$49,0)),"",MATCH(C23,'Catalogue national'!$C$2:$C$49,0))</f>
        <v/>
      </c>
      <c r="C23" s="54"/>
      <c r="D23" s="65" t="str">
        <f>IF(IF(LOOKUP(B23,'Catalogue national'!$B$2:$B$49,'Catalogue national'!$D$2:$D$49)=0,TRUE()),"",LOOKUP(B23,'Catalogue national'!$B$2:$B$49,'Catalogue national'!$D$2:$D$49))</f>
        <v/>
      </c>
      <c r="E23" s="66" t="str">
        <f>IF(LOOKUP($B23,'Catalogue national'!$B$2:$B$49,'Catalogue national'!$E$2:$E$49)=0,"",LOOKUP($B23,'Catalogue national'!$B$2:$B$49,'Catalogue national'!$E$2:$E$49))</f>
        <v/>
      </c>
      <c r="F23" s="35" t="str">
        <f t="shared" si="0"/>
        <v/>
      </c>
      <c r="G23" s="67" t="str">
        <f>IF(LOOKUP(B23,'Catalogue national'!$B$2:$B$49,'Catalogue national'!$F$2:$F$49)=0,"",LOOKUP(B23,'Catalogue national'!$B$2:$B$49,'Catalogue national'!$F$2:$F$49))</f>
        <v/>
      </c>
    </row>
    <row r="24" spans="2:7" x14ac:dyDescent="0.2">
      <c r="B24" s="35" t="str">
        <f>IF(ISERROR(MATCH(C24,'Catalogue national'!$C$2:$C$49,0)),"",MATCH(C24,'Catalogue national'!$C$2:$C$49,0))</f>
        <v/>
      </c>
      <c r="C24" s="54"/>
      <c r="D24" s="65" t="str">
        <f>IF(IF(LOOKUP(B24,'Catalogue national'!$B$2:$B$49,'Catalogue national'!$D$2:$D$49)=0,TRUE()),"",LOOKUP(B24,'Catalogue national'!$B$2:$B$49,'Catalogue national'!$D$2:$D$49))</f>
        <v/>
      </c>
      <c r="E24" s="66" t="str">
        <f>IF(LOOKUP($B24,'Catalogue national'!$B$2:$B$49,'Catalogue national'!$E$2:$E$49)=0,"",LOOKUP($B24,'Catalogue national'!$B$2:$B$49,'Catalogue national'!$E$2:$E$49))</f>
        <v/>
      </c>
      <c r="F24" s="35" t="str">
        <f t="shared" si="0"/>
        <v/>
      </c>
      <c r="G24" s="67" t="str">
        <f>IF(LOOKUP(B24,'Catalogue national'!$B$2:$B$49,'Catalogue national'!$F$2:$F$49)=0,"",LOOKUP(B24,'Catalogue national'!$B$2:$B$49,'Catalogue national'!$F$2:$F$49))</f>
        <v/>
      </c>
    </row>
    <row r="25" spans="2:7" x14ac:dyDescent="0.2">
      <c r="B25" s="35" t="str">
        <f>IF(ISERROR(MATCH(C25,'Catalogue national'!$C$2:$C$49,0)),"",MATCH(C25,'Catalogue national'!$C$2:$C$49,0))</f>
        <v/>
      </c>
      <c r="C25" s="54"/>
      <c r="D25" s="65" t="str">
        <f>IF(IF(LOOKUP(B25,'Catalogue national'!$B$2:$B$49,'Catalogue national'!$D$2:$D$49)=0,TRUE()),"",LOOKUP(B25,'Catalogue national'!$B$2:$B$49,'Catalogue national'!$D$2:$D$49))</f>
        <v/>
      </c>
      <c r="E25" s="66" t="str">
        <f>IF(LOOKUP($B25,'Catalogue national'!$B$2:$B$49,'Catalogue national'!$E$2:$E$49)=0,"",LOOKUP($B25,'Catalogue national'!$B$2:$B$49,'Catalogue national'!$E$2:$E$49))</f>
        <v/>
      </c>
      <c r="F25" s="35" t="str">
        <f t="shared" si="0"/>
        <v/>
      </c>
      <c r="G25" s="67" t="str">
        <f>IF(LOOKUP(B25,'Catalogue national'!$B$2:$B$49,'Catalogue national'!$F$2:$F$49)=0,"",LOOKUP(B25,'Catalogue national'!$B$2:$B$49,'Catalogue national'!$F$2:$F$49))</f>
        <v/>
      </c>
    </row>
    <row r="26" spans="2:7" x14ac:dyDescent="0.2">
      <c r="B26" s="35" t="str">
        <f>IF(ISERROR(MATCH(C26,'Catalogue national'!$C$2:$C$49,0)),"",MATCH(C26,'Catalogue national'!$C$2:$C$49,0))</f>
        <v/>
      </c>
      <c r="C26" s="54"/>
      <c r="D26" s="65" t="str">
        <f>IF(IF(LOOKUP(B26,'Catalogue national'!$B$2:$B$49,'Catalogue national'!$D$2:$D$49)=0,TRUE()),"",LOOKUP(B26,'Catalogue national'!$B$2:$B$49,'Catalogue national'!$D$2:$D$49))</f>
        <v/>
      </c>
      <c r="E26" s="66" t="str">
        <f>IF(LOOKUP($B26,'Catalogue national'!$B$2:$B$49,'Catalogue national'!$E$2:$E$49)=0,"",LOOKUP($B26,'Catalogue national'!$B$2:$B$49,'Catalogue national'!$E$2:$E$49))</f>
        <v/>
      </c>
      <c r="F26" s="35" t="str">
        <f t="shared" si="0"/>
        <v/>
      </c>
      <c r="G26" s="67" t="str">
        <f>IF(LOOKUP(B26,'Catalogue national'!$B$2:$B$49,'Catalogue national'!$F$2:$F$49)=0,"",LOOKUP(B26,'Catalogue national'!$B$2:$B$49,'Catalogue national'!$F$2:$F$49))</f>
        <v/>
      </c>
    </row>
    <row r="27" spans="2:7" x14ac:dyDescent="0.2">
      <c r="B27" s="35" t="str">
        <f>IF(ISERROR(MATCH(C27,'Catalogue national'!$C$2:$C$49,0)),"",MATCH(C27,'Catalogue national'!$C$2:$C$49,0))</f>
        <v/>
      </c>
      <c r="C27" s="54"/>
      <c r="D27" s="65" t="str">
        <f>IF(IF(LOOKUP(B27,'Catalogue national'!$B$2:$B$49,'Catalogue national'!$D$2:$D$49)=0,TRUE()),"",LOOKUP(B27,'Catalogue national'!$B$2:$B$49,'Catalogue national'!$D$2:$D$49))</f>
        <v/>
      </c>
      <c r="E27" s="66" t="str">
        <f>IF(LOOKUP($B27,'Catalogue national'!$B$2:$B$49,'Catalogue national'!$E$2:$E$49)=0,"",LOOKUP($B27,'Catalogue national'!$B$2:$B$49,'Catalogue national'!$E$2:$E$49))</f>
        <v/>
      </c>
      <c r="F27" s="35" t="str">
        <f t="shared" si="0"/>
        <v/>
      </c>
      <c r="G27" s="67" t="str">
        <f>IF(LOOKUP(B27,'Catalogue national'!$B$2:$B$49,'Catalogue national'!$F$2:$F$49)=0,"",LOOKUP(B27,'Catalogue national'!$B$2:$B$49,'Catalogue national'!$F$2:$F$49))</f>
        <v/>
      </c>
    </row>
    <row r="28" spans="2:7" x14ac:dyDescent="0.2">
      <c r="B28" s="35" t="str">
        <f>IF(ISERROR(MATCH(C28,'Catalogue national'!$C$2:$C$49,0)),"",MATCH(C28,'Catalogue national'!$C$2:$C$49,0))</f>
        <v/>
      </c>
      <c r="C28" s="54"/>
      <c r="D28" s="65" t="str">
        <f>IF(IF(LOOKUP(B28,'Catalogue national'!$B$2:$B$49,'Catalogue national'!$D$2:$D$49)=0,TRUE()),"",LOOKUP(B28,'Catalogue national'!$B$2:$B$49,'Catalogue national'!$D$2:$D$49))</f>
        <v/>
      </c>
      <c r="E28" s="66" t="str">
        <f>IF(LOOKUP($B28,'Catalogue national'!$B$2:$B$49,'Catalogue national'!$E$2:$E$49)=0,"",LOOKUP($B28,'Catalogue national'!$B$2:$B$49,'Catalogue national'!$E$2:$E$49))</f>
        <v/>
      </c>
      <c r="F28" s="35" t="str">
        <f t="shared" si="0"/>
        <v/>
      </c>
      <c r="G28" s="67" t="str">
        <f>IF(LOOKUP(B28,'Catalogue national'!$B$2:$B$49,'Catalogue national'!$F$2:$F$49)=0,"",LOOKUP(B28,'Catalogue national'!$B$2:$B$49,'Catalogue national'!$F$2:$F$49))</f>
        <v/>
      </c>
    </row>
    <row r="29" spans="2:7" x14ac:dyDescent="0.2">
      <c r="B29" s="35" t="str">
        <f>IF(ISERROR(MATCH(C29,'Catalogue national'!$C$2:$C$49,0)),"",MATCH(C29,'Catalogue national'!$C$2:$C$49,0))</f>
        <v/>
      </c>
      <c r="C29" s="54"/>
      <c r="D29" s="65" t="str">
        <f>IF(IF(LOOKUP(B29,'Catalogue national'!$B$2:$B$49,'Catalogue national'!$D$2:$D$49)=0,TRUE()),"",LOOKUP(B29,'Catalogue national'!$B$2:$B$49,'Catalogue national'!$D$2:$D$49))</f>
        <v/>
      </c>
      <c r="E29" s="66" t="str">
        <f>IF(LOOKUP($B29,'Catalogue national'!$B$2:$B$49,'Catalogue national'!$E$2:$E$49)=0,"",LOOKUP($B29,'Catalogue national'!$B$2:$B$49,'Catalogue national'!$E$2:$E$49))</f>
        <v/>
      </c>
      <c r="F29" s="35" t="str">
        <f t="shared" si="0"/>
        <v/>
      </c>
      <c r="G29" s="67" t="str">
        <f>IF(LOOKUP(B29,'Catalogue national'!$B$2:$B$49,'Catalogue national'!$F$2:$F$49)=0,"",LOOKUP(B29,'Catalogue national'!$B$2:$B$49,'Catalogue national'!$F$2:$F$49))</f>
        <v/>
      </c>
    </row>
    <row r="30" spans="2:7" x14ac:dyDescent="0.2">
      <c r="B30" s="35" t="str">
        <f>IF(ISERROR(MATCH(C30,'Catalogue national'!$C$2:$C$49,0)),"",MATCH(C30,'Catalogue national'!$C$2:$C$49,0))</f>
        <v/>
      </c>
      <c r="C30" s="54"/>
      <c r="D30" s="65" t="str">
        <f>IF(IF(LOOKUP(B30,'Catalogue national'!$B$2:$B$49,'Catalogue national'!$D$2:$D$49)=0,TRUE()),"",LOOKUP(B30,'Catalogue national'!$B$2:$B$49,'Catalogue national'!$D$2:$D$49))</f>
        <v/>
      </c>
      <c r="E30" s="66" t="str">
        <f>IF(LOOKUP($B30,'Catalogue national'!$B$2:$B$49,'Catalogue national'!$E$2:$E$49)=0,"",LOOKUP($B30,'Catalogue national'!$B$2:$B$49,'Catalogue national'!$E$2:$E$49))</f>
        <v/>
      </c>
      <c r="F30" s="35" t="str">
        <f t="shared" si="0"/>
        <v/>
      </c>
      <c r="G30" s="67" t="str">
        <f>IF(LOOKUP(B30,'Catalogue national'!$B$2:$B$49,'Catalogue national'!$F$2:$F$49)=0,"",LOOKUP(B30,'Catalogue national'!$B$2:$B$49,'Catalogue national'!$F$2:$F$49))</f>
        <v/>
      </c>
    </row>
    <row r="31" spans="2:7" x14ac:dyDescent="0.2">
      <c r="B31" s="35" t="str">
        <f>IF(ISERROR(MATCH(C31,'Catalogue national'!$C$2:$C$49,0)),"",MATCH(C31,'Catalogue national'!$C$2:$C$49,0))</f>
        <v/>
      </c>
      <c r="C31" s="54"/>
      <c r="D31" s="65" t="str">
        <f>IF(IF(LOOKUP(B31,'Catalogue national'!$B$2:$B$49,'Catalogue national'!$D$2:$D$49)=0,TRUE()),"",LOOKUP(B31,'Catalogue national'!$B$2:$B$49,'Catalogue national'!$D$2:$D$49))</f>
        <v/>
      </c>
      <c r="E31" s="66" t="str">
        <f>IF(LOOKUP($B31,'Catalogue national'!$B$2:$B$49,'Catalogue national'!$E$2:$E$49)=0,"",LOOKUP($B31,'Catalogue national'!$B$2:$B$49,'Catalogue national'!$E$2:$E$49))</f>
        <v/>
      </c>
      <c r="F31" s="35" t="str">
        <f t="shared" si="0"/>
        <v/>
      </c>
      <c r="G31" s="67" t="str">
        <f>IF(LOOKUP(B31,'Catalogue national'!$B$2:$B$49,'Catalogue national'!$F$2:$F$49)=0,"",LOOKUP(B31,'Catalogue national'!$B$2:$B$49,'Catalogue national'!$F$2:$F$49))</f>
        <v/>
      </c>
    </row>
    <row r="32" spans="2:7" x14ac:dyDescent="0.2">
      <c r="B32" s="35" t="str">
        <f>IF(ISERROR(MATCH(C32,'Catalogue national'!$C$2:$C$49,0)),"",MATCH(C32,'Catalogue national'!$C$2:$C$49,0))</f>
        <v/>
      </c>
      <c r="C32" s="54"/>
      <c r="D32" s="65" t="str">
        <f>IF(IF(LOOKUP(B32,'Catalogue national'!$B$2:$B$49,'Catalogue national'!$D$2:$D$49)=0,TRUE()),"",LOOKUP(B32,'Catalogue national'!$B$2:$B$49,'Catalogue national'!$D$2:$D$49))</f>
        <v/>
      </c>
      <c r="E32" s="66" t="str">
        <f>IF(LOOKUP($B32,'Catalogue national'!$B$2:$B$49,'Catalogue national'!$E$2:$E$49)=0,"",LOOKUP($B32,'Catalogue national'!$B$2:$B$49,'Catalogue national'!$E$2:$E$49))</f>
        <v/>
      </c>
      <c r="F32" s="35" t="str">
        <f t="shared" si="0"/>
        <v/>
      </c>
      <c r="G32" s="67" t="str">
        <f>IF(LOOKUP(B32,'Catalogue national'!$B$2:$B$49,'Catalogue national'!$F$2:$F$49)=0,"",LOOKUP(B32,'Catalogue national'!$B$2:$B$49,'Catalogue national'!$F$2:$F$49))</f>
        <v/>
      </c>
    </row>
    <row r="33" spans="2:7" x14ac:dyDescent="0.2">
      <c r="B33" s="35" t="str">
        <f>IF(ISERROR(MATCH(C33,'Catalogue national'!$C$2:$C$49,0)),"",MATCH(C33,'Catalogue national'!$C$2:$C$49,0))</f>
        <v/>
      </c>
      <c r="C33" s="54"/>
      <c r="D33" s="65" t="str">
        <f>IF(IF(LOOKUP(B33,'Catalogue national'!$B$2:$B$49,'Catalogue national'!$D$2:$D$49)=0,TRUE()),"",LOOKUP(B33,'Catalogue national'!$B$2:$B$49,'Catalogue national'!$D$2:$D$49))</f>
        <v/>
      </c>
      <c r="E33" s="66" t="str">
        <f>IF(LOOKUP($B33,'Catalogue national'!$B$2:$B$49,'Catalogue national'!$E$2:$E$49)=0,"",LOOKUP($B33,'Catalogue national'!$B$2:$B$49,'Catalogue national'!$E$2:$E$49))</f>
        <v/>
      </c>
      <c r="F33" s="35" t="str">
        <f t="shared" si="0"/>
        <v/>
      </c>
      <c r="G33" s="67" t="str">
        <f>IF(LOOKUP(B33,'Catalogue national'!$B$2:$B$49,'Catalogue national'!$F$2:$F$49)=0,"",LOOKUP(B33,'Catalogue national'!$B$2:$B$49,'Catalogue national'!$F$2:$F$49))</f>
        <v/>
      </c>
    </row>
    <row r="34" spans="2:7" x14ac:dyDescent="0.2">
      <c r="B34" s="35" t="str">
        <f>IF(ISERROR(MATCH(C34,'Catalogue national'!$C$2:$C$49,0)),"",MATCH(C34,'Catalogue national'!$C$2:$C$49,0))</f>
        <v/>
      </c>
      <c r="C34" s="54"/>
      <c r="D34" s="65" t="str">
        <f>IF(IF(LOOKUP(B34,'Catalogue national'!$B$2:$B$49,'Catalogue national'!$D$2:$D$49)=0,TRUE()),"",LOOKUP(B34,'Catalogue national'!$B$2:$B$49,'Catalogue national'!$D$2:$D$49))</f>
        <v/>
      </c>
      <c r="E34" s="66" t="str">
        <f>IF(LOOKUP($B34,'Catalogue national'!$B$2:$B$49,'Catalogue national'!$E$2:$E$49)=0,"",LOOKUP($B34,'Catalogue national'!$B$2:$B$49,'Catalogue national'!$E$2:$E$49))</f>
        <v/>
      </c>
      <c r="F34" s="35" t="str">
        <f t="shared" si="0"/>
        <v/>
      </c>
      <c r="G34" s="67" t="str">
        <f>IF(LOOKUP(B34,'Catalogue national'!$B$2:$B$49,'Catalogue national'!$F$2:$F$49)=0,"",LOOKUP(B34,'Catalogue national'!$B$2:$B$49,'Catalogue national'!$F$2:$F$49))</f>
        <v/>
      </c>
    </row>
    <row r="35" spans="2:7" x14ac:dyDescent="0.2">
      <c r="B35" s="35" t="str">
        <f>IF(ISERROR(MATCH(C35,'Catalogue national'!$C$2:$C$49,0)),"",MATCH(C35,'Catalogue national'!$C$2:$C$49,0))</f>
        <v/>
      </c>
      <c r="C35" s="54"/>
      <c r="D35" s="65" t="str">
        <f>IF(IF(LOOKUP(B35,'Catalogue national'!$B$2:$B$49,'Catalogue national'!$D$2:$D$49)=0,TRUE()),"",LOOKUP(B35,'Catalogue national'!$B$2:$B$49,'Catalogue national'!$D$2:$D$49))</f>
        <v/>
      </c>
      <c r="E35" s="66" t="str">
        <f>IF(LOOKUP($B35,'Catalogue national'!$B$2:$B$49,'Catalogue national'!$E$2:$E$49)=0,"",LOOKUP($B35,'Catalogue national'!$B$2:$B$49,'Catalogue national'!$E$2:$E$49))</f>
        <v/>
      </c>
      <c r="F35" s="35" t="str">
        <f t="shared" si="0"/>
        <v/>
      </c>
      <c r="G35" s="67" t="str">
        <f>IF(LOOKUP(B35,'Catalogue national'!$B$2:$B$49,'Catalogue national'!$F$2:$F$49)=0,"",LOOKUP(B35,'Catalogue national'!$B$2:$B$49,'Catalogue national'!$F$2:$F$49))</f>
        <v/>
      </c>
    </row>
    <row r="36" spans="2:7" x14ac:dyDescent="0.2">
      <c r="B36" s="35" t="str">
        <f>IF(ISERROR(MATCH(C36,'Catalogue national'!$C$2:$C$49,0)),"",MATCH(C36,'Catalogue national'!$C$2:$C$49,0))</f>
        <v/>
      </c>
      <c r="C36" s="54"/>
      <c r="D36" s="65" t="str">
        <f>IF(IF(LOOKUP(B36,'Catalogue national'!$B$2:$B$49,'Catalogue national'!$D$2:$D$49)=0,TRUE()),"",LOOKUP(B36,'Catalogue national'!$B$2:$B$49,'Catalogue national'!$D$2:$D$49))</f>
        <v/>
      </c>
      <c r="E36" s="66" t="str">
        <f>IF(LOOKUP($B36,'Catalogue national'!$B$2:$B$49,'Catalogue national'!$E$2:$E$49)=0,"",LOOKUP($B36,'Catalogue national'!$B$2:$B$49,'Catalogue national'!$E$2:$E$49))</f>
        <v/>
      </c>
      <c r="F36" s="35" t="str">
        <f t="shared" si="0"/>
        <v/>
      </c>
      <c r="G36" s="67" t="str">
        <f>IF(LOOKUP(B36,'Catalogue national'!$B$2:$B$49,'Catalogue national'!$F$2:$F$49)=0,"",LOOKUP(B36,'Catalogue national'!$B$2:$B$49,'Catalogue national'!$F$2:$F$49))</f>
        <v/>
      </c>
    </row>
    <row r="37" spans="2:7" x14ac:dyDescent="0.2">
      <c r="B37" s="35" t="str">
        <f>IF(ISERROR(MATCH(C37,'Catalogue national'!$C$2:$C$49,0)),"",MATCH(C37,'Catalogue national'!$C$2:$C$49,0))</f>
        <v/>
      </c>
      <c r="C37" s="54"/>
      <c r="D37" s="65" t="str">
        <f>IF(IF(LOOKUP(B37,'Catalogue national'!$B$2:$B$49,'Catalogue national'!$D$2:$D$49)=0,TRUE()),"",LOOKUP(B37,'Catalogue national'!$B$2:$B$49,'Catalogue national'!$D$2:$D$49))</f>
        <v/>
      </c>
      <c r="E37" s="66" t="str">
        <f>IF(LOOKUP($B37,'Catalogue national'!$B$2:$B$49,'Catalogue national'!$E$2:$E$49)=0,"",LOOKUP($B37,'Catalogue national'!$B$2:$B$49,'Catalogue national'!$E$2:$E$49))</f>
        <v/>
      </c>
      <c r="F37" s="35" t="str">
        <f t="shared" si="0"/>
        <v/>
      </c>
      <c r="G37" s="67" t="str">
        <f>IF(LOOKUP(B37,'Catalogue national'!$B$2:$B$49,'Catalogue national'!$F$2:$F$49)=0,"",LOOKUP(B37,'Catalogue national'!$B$2:$B$49,'Catalogue national'!$F$2:$F$49))</f>
        <v/>
      </c>
    </row>
    <row r="38" spans="2:7" x14ac:dyDescent="0.2">
      <c r="B38" s="35" t="str">
        <f>IF(ISERROR(MATCH(C38,'Catalogue national'!$C$2:$C$49,0)),"",MATCH(C38,'Catalogue national'!$C$2:$C$49,0))</f>
        <v/>
      </c>
      <c r="C38" s="54"/>
      <c r="D38" s="65" t="str">
        <f>IF(IF(LOOKUP(B38,'Catalogue national'!$B$2:$B$49,'Catalogue national'!$D$2:$D$49)=0,TRUE()),"",LOOKUP(B38,'Catalogue national'!$B$2:$B$49,'Catalogue national'!$D$2:$D$49))</f>
        <v/>
      </c>
      <c r="E38" s="66" t="str">
        <f>IF(LOOKUP($B38,'Catalogue national'!$B$2:$B$49,'Catalogue national'!$E$2:$E$49)=0,"",LOOKUP($B38,'Catalogue national'!$B$2:$B$49,'Catalogue national'!$E$2:$E$49))</f>
        <v/>
      </c>
      <c r="F38" s="35" t="str">
        <f t="shared" si="0"/>
        <v/>
      </c>
      <c r="G38" s="67" t="str">
        <f>IF(LOOKUP(B38,'Catalogue national'!$B$2:$B$49,'Catalogue national'!$F$2:$F$49)=0,"",LOOKUP(B38,'Catalogue national'!$B$2:$B$49,'Catalogue national'!$F$2:$F$49))</f>
        <v/>
      </c>
    </row>
    <row r="39" spans="2:7" x14ac:dyDescent="0.2">
      <c r="B39" s="35" t="str">
        <f>IF(ISERROR(MATCH(C39,'Catalogue national'!$C$2:$C$49,0)),"",MATCH(C39,'Catalogue national'!$C$2:$C$49,0))</f>
        <v/>
      </c>
      <c r="C39" s="54"/>
      <c r="D39" s="65" t="str">
        <f>IF(IF(LOOKUP(B39,'Catalogue national'!$B$2:$B$49,'Catalogue national'!$D$2:$D$49)=0,TRUE()),"",LOOKUP(B39,'Catalogue national'!$B$2:$B$49,'Catalogue national'!$D$2:$D$49))</f>
        <v/>
      </c>
      <c r="E39" s="66" t="str">
        <f>IF(LOOKUP($B39,'Catalogue national'!$B$2:$B$49,'Catalogue national'!$E$2:$E$49)=0,"",LOOKUP($B39,'Catalogue national'!$B$2:$B$49,'Catalogue national'!$E$2:$E$49))</f>
        <v/>
      </c>
      <c r="F39" s="35" t="str">
        <f t="shared" si="0"/>
        <v/>
      </c>
      <c r="G39" s="67" t="str">
        <f>IF(LOOKUP(B39,'Catalogue national'!$B$2:$B$49,'Catalogue national'!$F$2:$F$49)=0,"",LOOKUP(B39,'Catalogue national'!$B$2:$B$49,'Catalogue national'!$F$2:$F$49))</f>
        <v/>
      </c>
    </row>
    <row r="40" spans="2:7" x14ac:dyDescent="0.2">
      <c r="B40" s="35" t="str">
        <f>IF(ISERROR(MATCH(C40,'Catalogue national'!$C$2:$C$49,0)),"",MATCH(C40,'Catalogue national'!$C$2:$C$49,0))</f>
        <v/>
      </c>
      <c r="C40" s="54"/>
      <c r="D40" s="65" t="str">
        <f>IF(IF(LOOKUP(B40,'Catalogue national'!$B$2:$B$49,'Catalogue national'!$D$2:$D$49)=0,TRUE()),"",LOOKUP(B40,'Catalogue national'!$B$2:$B$49,'Catalogue national'!$D$2:$D$49))</f>
        <v/>
      </c>
      <c r="E40" s="66" t="str">
        <f>IF(LOOKUP($B40,'Catalogue national'!$B$2:$B$49,'Catalogue national'!$E$2:$E$49)=0,"",LOOKUP($B40,'Catalogue national'!$B$2:$B$49,'Catalogue national'!$E$2:$E$49))</f>
        <v/>
      </c>
      <c r="F40" s="35" t="str">
        <f t="shared" si="0"/>
        <v/>
      </c>
      <c r="G40" s="67" t="str">
        <f>IF(LOOKUP(B40,'Catalogue national'!$B$2:$B$49,'Catalogue national'!$F$2:$F$49)=0,"",LOOKUP(B40,'Catalogue national'!$B$2:$B$49,'Catalogue national'!$F$2:$F$49))</f>
        <v/>
      </c>
    </row>
    <row r="41" spans="2:7" x14ac:dyDescent="0.2">
      <c r="B41" s="35" t="str">
        <f>IF(ISERROR(MATCH(C41,'Catalogue national'!$C$2:$C$49,0)),"",MATCH(C41,'Catalogue national'!$C$2:$C$49,0))</f>
        <v/>
      </c>
      <c r="C41" s="54"/>
      <c r="D41" s="65" t="str">
        <f>IF(IF(LOOKUP(B41,'Catalogue national'!$B$2:$B$49,'Catalogue national'!$D$2:$D$49)=0,TRUE()),"",LOOKUP(B41,'Catalogue national'!$B$2:$B$49,'Catalogue national'!$D$2:$D$49))</f>
        <v/>
      </c>
      <c r="E41" s="66" t="str">
        <f>IF(LOOKUP($B41,'Catalogue national'!$B$2:$B$49,'Catalogue national'!$E$2:$E$49)=0,"",LOOKUP($B41,'Catalogue national'!$B$2:$B$49,'Catalogue national'!$E$2:$E$49))</f>
        <v/>
      </c>
      <c r="F41" s="35" t="str">
        <f t="shared" si="0"/>
        <v/>
      </c>
      <c r="G41" s="67" t="str">
        <f>IF(LOOKUP(B41,'Catalogue national'!$B$2:$B$49,'Catalogue national'!$F$2:$F$49)=0,"",LOOKUP(B41,'Catalogue national'!$B$2:$B$49,'Catalogue national'!$F$2:$F$49))</f>
        <v/>
      </c>
    </row>
    <row r="42" spans="2:7" x14ac:dyDescent="0.2">
      <c r="B42" s="35" t="str">
        <f>IF(ISERROR(MATCH(C42,'Catalogue national'!$C$2:$C$49,0)),"",MATCH(C42,'Catalogue national'!$C$2:$C$49,0))</f>
        <v/>
      </c>
      <c r="C42" s="54"/>
      <c r="D42" s="65" t="str">
        <f>IF(IF(LOOKUP(B42,'Catalogue national'!$B$2:$B$49,'Catalogue national'!$D$2:$D$49)=0,TRUE()),"",LOOKUP(B42,'Catalogue national'!$B$2:$B$49,'Catalogue national'!$D$2:$D$49))</f>
        <v/>
      </c>
      <c r="E42" s="66" t="str">
        <f>IF(LOOKUP($B42,'Catalogue national'!$B$2:$B$49,'Catalogue national'!$E$2:$E$49)=0,"",LOOKUP($B42,'Catalogue national'!$B$2:$B$49,'Catalogue national'!$E$2:$E$49))</f>
        <v/>
      </c>
      <c r="F42" s="35" t="str">
        <f t="shared" si="0"/>
        <v/>
      </c>
      <c r="G42" s="67" t="str">
        <f>IF(LOOKUP(B42,'Catalogue national'!$B$2:$B$49,'Catalogue national'!$F$2:$F$49)=0,"",LOOKUP(B42,'Catalogue national'!$B$2:$B$49,'Catalogue national'!$F$2:$F$49))</f>
        <v/>
      </c>
    </row>
    <row r="43" spans="2:7" x14ac:dyDescent="0.2">
      <c r="B43" s="35" t="str">
        <f>IF(ISERROR(MATCH(C43,'Catalogue national'!$C$2:$C$49,0)),"",MATCH(C43,'Catalogue national'!$C$2:$C$49,0))</f>
        <v/>
      </c>
      <c r="C43" s="54"/>
      <c r="D43" s="65" t="str">
        <f>IF(IF(LOOKUP(B43,'Catalogue national'!$B$2:$B$49,'Catalogue national'!$D$2:$D$49)=0,TRUE()),"",LOOKUP(B43,'Catalogue national'!$B$2:$B$49,'Catalogue national'!$D$2:$D$49))</f>
        <v/>
      </c>
      <c r="E43" s="66" t="str">
        <f>IF(LOOKUP($B43,'Catalogue national'!$B$2:$B$49,'Catalogue national'!$E$2:$E$49)=0,"",LOOKUP($B43,'Catalogue national'!$B$2:$B$49,'Catalogue national'!$E$2:$E$49))</f>
        <v/>
      </c>
      <c r="F43" s="35" t="str">
        <f t="shared" si="0"/>
        <v/>
      </c>
      <c r="G43" s="67" t="str">
        <f>IF(LOOKUP(B43,'Catalogue national'!$B$2:$B$49,'Catalogue national'!$F$2:$F$49)=0,"",LOOKUP(B43,'Catalogue national'!$B$2:$B$49,'Catalogue national'!$F$2:$F$49))</f>
        <v/>
      </c>
    </row>
    <row r="44" spans="2:7" x14ac:dyDescent="0.2">
      <c r="B44" s="35" t="str">
        <f>IF(ISERROR(MATCH(C44,'Catalogue national'!$C$2:$C$49,0)),"",MATCH(C44,'Catalogue national'!$C$2:$C$49,0))</f>
        <v/>
      </c>
      <c r="C44" s="54"/>
      <c r="D44" s="65" t="str">
        <f>IF(IF(LOOKUP(B44,'Catalogue national'!$B$2:$B$49,'Catalogue national'!$D$2:$D$49)=0,TRUE()),"",LOOKUP(B44,'Catalogue national'!$B$2:$B$49,'Catalogue national'!$D$2:$D$49))</f>
        <v/>
      </c>
      <c r="E44" s="66" t="str">
        <f>IF(LOOKUP($B44,'Catalogue national'!$B$2:$B$49,'Catalogue national'!$E$2:$E$49)=0,"",LOOKUP($B44,'Catalogue national'!$B$2:$B$49,'Catalogue national'!$E$2:$E$49))</f>
        <v/>
      </c>
      <c r="F44" s="35" t="str">
        <f t="shared" si="0"/>
        <v/>
      </c>
      <c r="G44" s="67" t="str">
        <f>IF(LOOKUP(B44,'Catalogue national'!$B$2:$B$49,'Catalogue national'!$F$2:$F$49)=0,"",LOOKUP(B44,'Catalogue national'!$B$2:$B$49,'Catalogue national'!$F$2:$F$49))</f>
        <v/>
      </c>
    </row>
    <row r="45" spans="2:7" x14ac:dyDescent="0.2">
      <c r="B45" s="35" t="str">
        <f>IF(ISERROR(MATCH(C45,'Catalogue national'!$C$2:$C$49,0)),"",MATCH(C45,'Catalogue national'!$C$2:$C$49,0))</f>
        <v/>
      </c>
      <c r="C45" s="54"/>
      <c r="D45" s="65" t="str">
        <f>IF(IF(LOOKUP(B45,'Catalogue national'!$B$2:$B$49,'Catalogue national'!$D$2:$D$49)=0,TRUE()),"",LOOKUP(B45,'Catalogue national'!$B$2:$B$49,'Catalogue national'!$D$2:$D$49))</f>
        <v/>
      </c>
      <c r="E45" s="66" t="str">
        <f>IF(LOOKUP($B45,'Catalogue national'!$B$2:$B$49,'Catalogue national'!$E$2:$E$49)=0,"",LOOKUP($B45,'Catalogue national'!$B$2:$B$49,'Catalogue national'!$E$2:$E$49))</f>
        <v/>
      </c>
      <c r="F45" s="35" t="str">
        <f t="shared" si="0"/>
        <v/>
      </c>
      <c r="G45" s="67" t="str">
        <f>IF(LOOKUP(B45,'Catalogue national'!$B$2:$B$49,'Catalogue national'!$F$2:$F$49)=0,"",LOOKUP(B45,'Catalogue national'!$B$2:$B$49,'Catalogue national'!$F$2:$F$49))</f>
        <v/>
      </c>
    </row>
    <row r="46" spans="2:7" x14ac:dyDescent="0.2">
      <c r="B46" s="35" t="str">
        <f>IF(ISERROR(MATCH(C46,'Catalogue national'!$C$2:$C$49,0)),"",MATCH(C46,'Catalogue national'!$C$2:$C$49,0))</f>
        <v/>
      </c>
      <c r="C46" s="54"/>
      <c r="D46" s="65" t="str">
        <f>IF(IF(LOOKUP(B46,'Catalogue national'!$B$2:$B$49,'Catalogue national'!$D$2:$D$49)=0,TRUE()),"",LOOKUP(B46,'Catalogue national'!$B$2:$B$49,'Catalogue national'!$D$2:$D$49))</f>
        <v/>
      </c>
      <c r="E46" s="66" t="str">
        <f>IF(LOOKUP($B46,'Catalogue national'!$B$2:$B$49,'Catalogue national'!$E$2:$E$49)=0,"",LOOKUP($B46,'Catalogue national'!$B$2:$B$49,'Catalogue national'!$E$2:$E$49))</f>
        <v/>
      </c>
      <c r="F46" s="35" t="str">
        <f t="shared" si="0"/>
        <v/>
      </c>
      <c r="G46" s="67" t="str">
        <f>IF(LOOKUP(B46,'Catalogue national'!$B$2:$B$49,'Catalogue national'!$F$2:$F$49)=0,"",LOOKUP(B46,'Catalogue national'!$B$2:$B$49,'Catalogue national'!$F$2:$F$49))</f>
        <v/>
      </c>
    </row>
    <row r="47" spans="2:7" x14ac:dyDescent="0.2">
      <c r="B47" s="35" t="str">
        <f>IF(ISERROR(MATCH(C47,'Catalogue national'!$C$2:$C$49,0)),"",MATCH(C47,'Catalogue national'!$C$2:$C$49,0))</f>
        <v/>
      </c>
      <c r="C47" s="54"/>
      <c r="D47" s="65" t="str">
        <f>IF(IF(LOOKUP(B47,'Catalogue national'!$B$2:$B$49,'Catalogue national'!$D$2:$D$49)=0,TRUE()),"",LOOKUP(B47,'Catalogue national'!$B$2:$B$49,'Catalogue national'!$D$2:$D$49))</f>
        <v/>
      </c>
      <c r="E47" s="66" t="str">
        <f>IF(LOOKUP($B47,'Catalogue national'!$B$2:$B$49,'Catalogue national'!$E$2:$E$49)=0,"",LOOKUP($B47,'Catalogue national'!$B$2:$B$49,'Catalogue national'!$E$2:$E$49))</f>
        <v/>
      </c>
      <c r="F47" s="35" t="str">
        <f t="shared" si="0"/>
        <v/>
      </c>
      <c r="G47" s="67" t="str">
        <f>IF(LOOKUP(B47,'Catalogue national'!$B$2:$B$49,'Catalogue national'!$F$2:$F$49)=0,"",LOOKUP(B47,'Catalogue national'!$B$2:$B$49,'Catalogue national'!$F$2:$F$49))</f>
        <v/>
      </c>
    </row>
    <row r="48" spans="2:7" x14ac:dyDescent="0.2">
      <c r="B48" s="35" t="str">
        <f>IF(ISERROR(MATCH(C48,'Catalogue national'!$C$2:$C$49,0)),"",MATCH(C48,'Catalogue national'!$C$2:$C$49,0))</f>
        <v/>
      </c>
      <c r="C48" s="54"/>
      <c r="D48" s="65" t="str">
        <f>IF(IF(LOOKUP(B48,'Catalogue national'!$B$2:$B$49,'Catalogue national'!$D$2:$D$49)=0,TRUE()),"",LOOKUP(B48,'Catalogue national'!$B$2:$B$49,'Catalogue national'!$D$2:$D$49))</f>
        <v/>
      </c>
      <c r="E48" s="66" t="str">
        <f>IF(LOOKUP($B48,'Catalogue national'!$B$2:$B$49,'Catalogue national'!$E$2:$E$49)=0,"",LOOKUP($B48,'Catalogue national'!$B$2:$B$49,'Catalogue national'!$E$2:$E$49))</f>
        <v/>
      </c>
      <c r="F48" s="35" t="str">
        <f t="shared" si="0"/>
        <v/>
      </c>
      <c r="G48" s="67" t="str">
        <f>IF(LOOKUP(B48,'Catalogue national'!$B$2:$B$49,'Catalogue national'!$F$2:$F$49)=0,"",LOOKUP(B48,'Catalogue national'!$B$2:$B$49,'Catalogue national'!$F$2:$F$49))</f>
        <v/>
      </c>
    </row>
    <row r="49" spans="2:7" x14ac:dyDescent="0.2">
      <c r="B49" s="35" t="str">
        <f>IF(ISERROR(MATCH(C49,'Catalogue national'!$C$2:$C$49,0)),"",MATCH(C49,'Catalogue national'!$C$2:$C$49,0))</f>
        <v/>
      </c>
      <c r="C49" s="54"/>
      <c r="D49" s="65" t="str">
        <f>IF(IF(LOOKUP(B49,'Catalogue national'!$B$2:$B$49,'Catalogue national'!$D$2:$D$49)=0,TRUE()),"",LOOKUP(B49,'Catalogue national'!$B$2:$B$49,'Catalogue national'!$D$2:$D$49))</f>
        <v/>
      </c>
      <c r="E49" s="66" t="str">
        <f>IF(LOOKUP($B49,'Catalogue national'!$B$2:$B$49,'Catalogue national'!$E$2:$E$49)=0,"",LOOKUP($B49,'Catalogue national'!$B$2:$B$49,'Catalogue national'!$E$2:$E$49))</f>
        <v/>
      </c>
      <c r="F49" s="35" t="str">
        <f t="shared" si="0"/>
        <v/>
      </c>
      <c r="G49" s="67" t="str">
        <f>IF(LOOKUP(B49,'Catalogue national'!$B$2:$B$49,'Catalogue national'!$F$2:$F$49)=0,"",LOOKUP(B49,'Catalogue national'!$B$2:$B$49,'Catalogue national'!$F$2:$F$49))</f>
        <v/>
      </c>
    </row>
    <row r="50" spans="2:7" x14ac:dyDescent="0.2">
      <c r="B50" s="69"/>
      <c r="C50" s="59"/>
      <c r="D50" s="70"/>
      <c r="E50" s="70"/>
      <c r="F50" s="69"/>
      <c r="G50" s="71"/>
    </row>
  </sheetData>
  <sheetProtection sheet="1" objects="1" scenarios="1"/>
  <autoFilter ref="B1:F49"/>
  <dataValidations count="1">
    <dataValidation operator="equal" allowBlank="1" showErrorMessage="1" sqref="B2:B3 L2 Q2 B4:B50">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extLst>
    <ext xmlns:x14="http://schemas.microsoft.com/office/spreadsheetml/2009/9/main" uri="{CCE6A557-97BC-4b89-ADB6-D9C93CAAB3DF}">
      <x14:dataValidations xmlns:xm="http://schemas.microsoft.com/office/excel/2006/main" count="1">
        <x14:dataValidation type="list" operator="equal" allowBlank="1" showInputMessage="1" showErrorMessage="1" promptTitle="Choix de l'indicateur" prompt="Sélectionnez un indicateur issu du catalogue">
          <x14:formula1>
            <xm:f>'Catalogue national'!$C$2:$C$49</xm:f>
          </x14:formula1>
          <x14:formula2>
            <xm:f>0</xm:f>
          </x14:formula2>
          <xm:sqref>C2:C3 M2 R2 C4:C49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8000"/>
  </sheetPr>
  <dimension ref="A1:BL40"/>
  <sheetViews>
    <sheetView showGridLines="0" zoomScaleNormal="100" workbookViewId="0">
      <pane xSplit="5" ySplit="1" topLeftCell="F8" activePane="bottomRight" state="frozen"/>
      <selection pane="topRight" activeCell="F1" sqref="F1"/>
      <selection pane="bottomLeft" activeCell="A2" sqref="A2"/>
      <selection pane="bottomRight" activeCell="D26" sqref="D26"/>
    </sheetView>
  </sheetViews>
  <sheetFormatPr baseColWidth="10" defaultColWidth="9.140625" defaultRowHeight="12.75" x14ac:dyDescent="0.2"/>
  <cols>
    <col min="1" max="1" width="11.7109375" customWidth="1"/>
    <col min="2" max="2" width="11.5703125"/>
    <col min="3" max="3" width="3.5703125" style="72" customWidth="1"/>
    <col min="4" max="4" width="33.7109375" style="73" customWidth="1"/>
    <col min="5" max="5" width="7" style="73" customWidth="1"/>
    <col min="6" max="6" width="5.140625" style="73" customWidth="1"/>
    <col min="7" max="7" width="14.42578125" style="73" customWidth="1"/>
    <col min="8" max="8" width="10.42578125" style="42" customWidth="1"/>
    <col min="9" max="9" width="11.7109375" style="42" customWidth="1"/>
    <col min="10" max="10" width="12" style="72" customWidth="1"/>
    <col min="11" max="11" width="5.140625" style="72" customWidth="1"/>
    <col min="12" max="12" width="12.85546875" style="72" customWidth="1"/>
    <col min="13" max="13" width="13" style="74" customWidth="1"/>
    <col min="14" max="14" width="14.140625" style="72" customWidth="1"/>
    <col min="15" max="15" width="8" customWidth="1"/>
    <col min="16" max="16" width="15.7109375" customWidth="1"/>
    <col min="17" max="17" width="11.5703125"/>
    <col min="18" max="18" width="17.42578125" customWidth="1"/>
    <col min="19" max="1025" width="11.5703125"/>
  </cols>
  <sheetData>
    <row r="1" spans="1:64" ht="40.35" customHeight="1" x14ac:dyDescent="0.2">
      <c r="A1" s="46" t="s">
        <v>73</v>
      </c>
      <c r="B1" s="46" t="s">
        <v>74</v>
      </c>
      <c r="C1" s="46" t="s">
        <v>104</v>
      </c>
      <c r="D1" s="75" t="s">
        <v>105</v>
      </c>
      <c r="E1" s="75" t="s">
        <v>75</v>
      </c>
      <c r="F1" s="76"/>
      <c r="G1" s="46" t="s">
        <v>106</v>
      </c>
      <c r="H1" s="75" t="s">
        <v>107</v>
      </c>
      <c r="I1" s="46" t="s">
        <v>108</v>
      </c>
      <c r="J1" s="46" t="s">
        <v>109</v>
      </c>
      <c r="K1"/>
      <c r="L1" s="46" t="s">
        <v>110</v>
      </c>
      <c r="M1" s="77" t="s">
        <v>111</v>
      </c>
      <c r="N1" s="46" t="s">
        <v>112</v>
      </c>
      <c r="O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ht="12.75" customHeight="1" x14ac:dyDescent="0.2">
      <c r="A2" s="201" t="s">
        <v>57</v>
      </c>
      <c r="B2" s="78"/>
      <c r="C2" s="79" t="str">
        <f t="array" ref="C2:C11" ca="1">IF({1;2;3;4;5;6;7;8;9;10}&lt;=COUNTIF(code_domaine,"IAE"),INDEX(id_catalogue,SMALL(IF(code_domaine="IAE",ROW(INDIRECT("1:"&amp;ROWS(code_domaine)))),{1;2;3;4;5;6;7;8;9;10})),"")</f>
        <v/>
      </c>
      <c r="D2" s="80" t="str">
        <f t="array" ref="D2:D11" ca="1">IF({1;2;3;4;5;6;7;8;9;10}&lt;=COUNTIF(code_domaine,"IAE"),INDEX(indicateurs_choisis,SMALL(IF(code_domaine="IAE",ROW(INDIRECT("1:"&amp;ROWS(code_domaine)))),{1;2;3;4;5;6;7;8;9;10})),"")</f>
        <v/>
      </c>
      <c r="E2" s="79" t="str">
        <f t="array" ref="E2:E11" ca="1">IF({1;2;3;4;5;6;7;8;9;10}&lt;=COUNTIF(code_domaine,"IAE"),INDEX(unite,SMALL(IF(code_domaine="IAE",ROW(INDIRECT("1:"&amp;ROWS(code_domaine)))),{1;2;3;4;5;6;7;8;9;10})),"")</f>
        <v/>
      </c>
      <c r="F2" s="81"/>
      <c r="G2" s="82"/>
      <c r="H2" s="83"/>
      <c r="I2" s="82"/>
      <c r="J2" s="82"/>
      <c r="K2"/>
      <c r="L2" s="202" t="s">
        <v>113</v>
      </c>
      <c r="M2" s="84" t="str">
        <f ca="1">IF(C2="","",1/(COUNTIF('Choix des indicateurs'!$F$2:$F$49,"IAE")))</f>
        <v/>
      </c>
      <c r="N2" s="85" t="str">
        <f t="shared" ref="N2:N31" ca="1" si="0">M2</f>
        <v/>
      </c>
    </row>
    <row r="3" spans="1:64" x14ac:dyDescent="0.2">
      <c r="A3" s="201"/>
      <c r="B3" s="78"/>
      <c r="C3" s="79" t="str">
        <f ca="1"/>
        <v/>
      </c>
      <c r="D3" s="80" t="str">
        <f ca="1"/>
        <v/>
      </c>
      <c r="E3" s="79" t="str">
        <f ca="1"/>
        <v/>
      </c>
      <c r="F3" s="81"/>
      <c r="G3" s="82"/>
      <c r="H3" s="83"/>
      <c r="I3" s="82"/>
      <c r="J3" s="82"/>
      <c r="K3"/>
      <c r="L3" s="202"/>
      <c r="M3" s="84" t="str">
        <f ca="1">IF(C3="","",1/(COUNTIF('Choix des indicateurs'!$F$2:$F$49,"IAE")))</f>
        <v/>
      </c>
      <c r="N3" s="85" t="str">
        <f t="shared" ca="1" si="0"/>
        <v/>
      </c>
    </row>
    <row r="4" spans="1:64" x14ac:dyDescent="0.2">
      <c r="A4" s="201"/>
      <c r="B4" s="78"/>
      <c r="C4" s="79" t="str">
        <f ca="1"/>
        <v/>
      </c>
      <c r="D4" s="80" t="str">
        <f ca="1"/>
        <v/>
      </c>
      <c r="E4" s="79" t="str">
        <f ca="1"/>
        <v/>
      </c>
      <c r="F4" s="81"/>
      <c r="G4" s="82"/>
      <c r="H4" s="83"/>
      <c r="I4" s="82"/>
      <c r="J4" s="82"/>
      <c r="K4"/>
      <c r="L4" s="202"/>
      <c r="M4" s="84" t="str">
        <f ca="1">IF(C4="","",1/(COUNTIF('Choix des indicateurs'!$F$2:$F$49,"IAE")))</f>
        <v/>
      </c>
      <c r="N4" s="85" t="str">
        <f t="shared" ca="1" si="0"/>
        <v/>
      </c>
    </row>
    <row r="5" spans="1:64" x14ac:dyDescent="0.2">
      <c r="A5" s="201"/>
      <c r="B5" s="78"/>
      <c r="C5" s="79" t="str">
        <f ca="1"/>
        <v/>
      </c>
      <c r="D5" s="80" t="str">
        <f ca="1"/>
        <v/>
      </c>
      <c r="E5" s="79" t="str">
        <f ca="1"/>
        <v/>
      </c>
      <c r="F5" s="81"/>
      <c r="G5" s="82"/>
      <c r="H5" s="83"/>
      <c r="I5" s="82"/>
      <c r="J5" s="82"/>
      <c r="K5"/>
      <c r="L5" s="202"/>
      <c r="M5" s="84" t="str">
        <f ca="1">IF(C5="","",1/(COUNTIF('Choix des indicateurs'!$F$2:$F$49,"IAE")))</f>
        <v/>
      </c>
      <c r="N5" s="85" t="str">
        <f t="shared" ca="1" si="0"/>
        <v/>
      </c>
    </row>
    <row r="6" spans="1:64" x14ac:dyDescent="0.2">
      <c r="A6" s="201"/>
      <c r="B6" s="78"/>
      <c r="C6" s="79" t="str">
        <f ca="1"/>
        <v/>
      </c>
      <c r="D6" s="80" t="str">
        <f ca="1"/>
        <v/>
      </c>
      <c r="E6" s="79" t="str">
        <f ca="1"/>
        <v/>
      </c>
      <c r="F6" s="81"/>
      <c r="G6" s="82"/>
      <c r="H6" s="83"/>
      <c r="I6" s="82"/>
      <c r="J6" s="82"/>
      <c r="K6"/>
      <c r="L6" s="202"/>
      <c r="M6" s="84" t="str">
        <f ca="1">IF(C6="","",1/(COUNTIF('Choix des indicateurs'!$F$2:$F$49,"IAE")))</f>
        <v/>
      </c>
      <c r="N6" s="85" t="str">
        <f t="shared" ca="1" si="0"/>
        <v/>
      </c>
      <c r="P6" s="86"/>
    </row>
    <row r="7" spans="1:64" x14ac:dyDescent="0.2">
      <c r="A7" s="201"/>
      <c r="B7" s="78"/>
      <c r="C7" s="79" t="str">
        <f ca="1"/>
        <v/>
      </c>
      <c r="D7" s="80" t="str">
        <f ca="1"/>
        <v/>
      </c>
      <c r="E7" s="79" t="str">
        <f ca="1"/>
        <v/>
      </c>
      <c r="F7" s="81"/>
      <c r="G7" s="82"/>
      <c r="H7" s="83"/>
      <c r="I7" s="82"/>
      <c r="J7" s="82"/>
      <c r="K7"/>
      <c r="L7" s="202"/>
      <c r="M7" s="84" t="str">
        <f ca="1">IF(C7="","",1/(COUNTIF('Choix des indicateurs'!$F$2:$F$49,"IAE")))</f>
        <v/>
      </c>
      <c r="N7" s="85" t="str">
        <f t="shared" ca="1" si="0"/>
        <v/>
      </c>
      <c r="P7" s="86"/>
    </row>
    <row r="8" spans="1:64" x14ac:dyDescent="0.2">
      <c r="A8" s="201"/>
      <c r="B8" s="78"/>
      <c r="C8" s="79" t="str">
        <f ca="1"/>
        <v/>
      </c>
      <c r="D8" s="80" t="str">
        <f ca="1"/>
        <v/>
      </c>
      <c r="E8" s="79" t="str">
        <f ca="1"/>
        <v/>
      </c>
      <c r="F8" s="81"/>
      <c r="G8" s="82"/>
      <c r="H8" s="83"/>
      <c r="I8" s="82"/>
      <c r="J8" s="82"/>
      <c r="K8"/>
      <c r="L8" s="202"/>
      <c r="M8" s="84" t="str">
        <f ca="1">IF(C8="","",1/(COUNTIF('Choix des indicateurs'!$F$2:$F$49,"IAE")))</f>
        <v/>
      </c>
      <c r="N8" s="85" t="str">
        <f t="shared" ca="1" si="0"/>
        <v/>
      </c>
      <c r="P8" s="86"/>
    </row>
    <row r="9" spans="1:64" x14ac:dyDescent="0.2">
      <c r="A9" s="201"/>
      <c r="B9" s="78"/>
      <c r="C9" s="79" t="str">
        <f ca="1"/>
        <v/>
      </c>
      <c r="D9" s="80" t="str">
        <f ca="1"/>
        <v/>
      </c>
      <c r="E9" s="79" t="str">
        <f ca="1"/>
        <v/>
      </c>
      <c r="F9" s="81"/>
      <c r="G9" s="82"/>
      <c r="H9" s="83"/>
      <c r="I9" s="82"/>
      <c r="J9" s="82"/>
      <c r="K9"/>
      <c r="L9" s="202"/>
      <c r="M9" s="84" t="str">
        <f ca="1">IF(C9="","",1/(COUNTIF('Choix des indicateurs'!$F$2:$F$49,"IAE")))</f>
        <v/>
      </c>
      <c r="N9" s="85" t="str">
        <f t="shared" ca="1" si="0"/>
        <v/>
      </c>
    </row>
    <row r="10" spans="1:64" x14ac:dyDescent="0.2">
      <c r="A10" s="201"/>
      <c r="B10" s="78"/>
      <c r="C10" s="79" t="str">
        <f ca="1"/>
        <v/>
      </c>
      <c r="D10" s="80" t="str">
        <f ca="1"/>
        <v/>
      </c>
      <c r="E10" s="79" t="str">
        <f ca="1"/>
        <v/>
      </c>
      <c r="F10" s="81"/>
      <c r="G10" s="82"/>
      <c r="H10" s="83"/>
      <c r="I10" s="87"/>
      <c r="J10" s="82"/>
      <c r="K10"/>
      <c r="L10" s="202"/>
      <c r="M10" s="84" t="str">
        <f ca="1">IF(C10="","",1/(COUNTIF('Choix des indicateurs'!$F$2:$F$49,"IAE")))</f>
        <v/>
      </c>
      <c r="N10" s="85" t="str">
        <f t="shared" ca="1" si="0"/>
        <v/>
      </c>
    </row>
    <row r="11" spans="1:64" x14ac:dyDescent="0.2">
      <c r="A11" s="201"/>
      <c r="B11" s="78"/>
      <c r="C11" s="88" t="str">
        <f ca="1"/>
        <v/>
      </c>
      <c r="D11" s="89" t="str">
        <f ca="1"/>
        <v/>
      </c>
      <c r="E11" s="88" t="str">
        <f ca="1"/>
        <v/>
      </c>
      <c r="F11" s="90"/>
      <c r="G11" s="82"/>
      <c r="H11" s="83"/>
      <c r="I11" s="87"/>
      <c r="J11" s="82"/>
      <c r="K11"/>
      <c r="L11" s="202"/>
      <c r="M11" s="84" t="str">
        <f ca="1">IF(C11="","",1/(COUNTIF('Choix des indicateurs'!$F$2:$F$49,"IAE")))</f>
        <v/>
      </c>
      <c r="N11" s="85" t="str">
        <f t="shared" ca="1" si="0"/>
        <v/>
      </c>
    </row>
    <row r="12" spans="1:64" ht="12.75" customHeight="1" x14ac:dyDescent="0.2">
      <c r="A12" s="201" t="s">
        <v>58</v>
      </c>
      <c r="B12" s="203" t="s">
        <v>81</v>
      </c>
      <c r="C12" s="79">
        <f t="array" ref="C12:C21" ca="1">IF({1;2;3;4;5;6;7;8;9;10}&lt;=COUNTIF(code_domaine,"COUV"),INDEX(id_catalogue,SMALL(IF(code_domaine="COUV",ROW(INDIRECT("1:"&amp;ROWS(code_domaine)))),{1;2;3;4;5;6;7;8;9;10})),"")</f>
        <v>4</v>
      </c>
      <c r="D12" s="80" t="str">
        <f t="array" ref="D12:D21" ca="1">IF({1;2;3;4;5;6;7;8;9;10}&lt;=COUNTIF(code_domaine,"COUV"),INDEX(indicateurs_choisis,SMALL(IF(code_domaine="COUV",ROW(INDIRECT("1:"&amp;ROWS(code_domaine)))),{1;2;3;4;5;6;7;8;9;10})),"")</f>
        <v>% prairies permanentes dans la SAU</v>
      </c>
      <c r="E12" s="79" t="str">
        <f t="array" ref="E12:E21" ca="1">IF({1;2;3;4;5;6;7;8;9;10}&lt;=COUNTIF(code_domaine,"COUV"),INDEX(unite,SMALL(IF(code_domaine="COUV",ROW(INDIRECT("1:"&amp;ROWS(code_domaine)))),{1;2;3;4;5;6;7;8;9;10})),"")</f>
        <v>%</v>
      </c>
      <c r="F12" s="81"/>
      <c r="G12" s="82">
        <v>1</v>
      </c>
      <c r="H12" s="83"/>
      <c r="I12" s="87">
        <v>25</v>
      </c>
      <c r="J12" s="82">
        <v>75</v>
      </c>
      <c r="K12"/>
      <c r="L12" s="204">
        <v>0.9</v>
      </c>
      <c r="M12" s="84">
        <f ca="1">IF(C12="","",1/(COUNTIF('Choix des indicateurs'!$F$2:$F$49,"COUV")))</f>
        <v>1</v>
      </c>
      <c r="N12" s="85">
        <f ca="1">M12</f>
        <v>1</v>
      </c>
      <c r="P12" s="86"/>
    </row>
    <row r="13" spans="1:64" x14ac:dyDescent="0.2">
      <c r="A13" s="201"/>
      <c r="B13" s="201"/>
      <c r="C13" s="79" t="str">
        <f ca="1"/>
        <v/>
      </c>
      <c r="D13" s="80" t="str">
        <f ca="1"/>
        <v/>
      </c>
      <c r="E13" s="79" t="str">
        <f ca="1"/>
        <v/>
      </c>
      <c r="F13" s="81"/>
      <c r="G13" s="82"/>
      <c r="H13" s="83"/>
      <c r="I13" s="87"/>
      <c r="J13" s="82"/>
      <c r="K13"/>
      <c r="L13" s="204"/>
      <c r="M13" s="84" t="str">
        <f ca="1">IF(C13="","",1/(COUNTIF('Choix des indicateurs'!$F$2:$F$49,"COUV")))</f>
        <v/>
      </c>
      <c r="N13" s="85" t="str">
        <f t="shared" ca="1" si="0"/>
        <v/>
      </c>
      <c r="P13" s="86"/>
    </row>
    <row r="14" spans="1:64" x14ac:dyDescent="0.2">
      <c r="A14" s="201"/>
      <c r="B14" s="201"/>
      <c r="C14" s="79" t="str">
        <f ca="1"/>
        <v/>
      </c>
      <c r="D14" s="80" t="str">
        <f ca="1"/>
        <v/>
      </c>
      <c r="E14" s="79" t="str">
        <f ca="1"/>
        <v/>
      </c>
      <c r="F14" s="81"/>
      <c r="G14" s="82"/>
      <c r="H14" s="83"/>
      <c r="I14" s="87"/>
      <c r="J14" s="82"/>
      <c r="K14"/>
      <c r="L14" s="204"/>
      <c r="M14" s="84" t="str">
        <f ca="1">IF(C14="","",1/(COUNTIF('Choix des indicateurs'!$F$2:$F$49,"COUV")))</f>
        <v/>
      </c>
      <c r="N14" s="85" t="str">
        <f t="shared" ca="1" si="0"/>
        <v/>
      </c>
      <c r="P14" s="86"/>
    </row>
    <row r="15" spans="1:64" x14ac:dyDescent="0.2">
      <c r="A15" s="201"/>
      <c r="B15" s="201"/>
      <c r="C15" s="79" t="str">
        <f ca="1"/>
        <v/>
      </c>
      <c r="D15" s="80" t="str">
        <f ca="1"/>
        <v/>
      </c>
      <c r="E15" s="79" t="str">
        <f ca="1"/>
        <v/>
      </c>
      <c r="F15" s="81"/>
      <c r="G15" s="82"/>
      <c r="H15" s="83"/>
      <c r="I15" s="87"/>
      <c r="J15" s="82"/>
      <c r="K15"/>
      <c r="L15" s="204"/>
      <c r="M15" s="84" t="str">
        <f ca="1">IF(C15="","",1/(COUNTIF('Choix des indicateurs'!$F$2:$F$49,"COUV")))</f>
        <v/>
      </c>
      <c r="N15" s="85" t="str">
        <f t="shared" ca="1" si="0"/>
        <v/>
      </c>
      <c r="P15" s="86"/>
    </row>
    <row r="16" spans="1:64" x14ac:dyDescent="0.2">
      <c r="A16" s="201"/>
      <c r="B16" s="201"/>
      <c r="C16" s="79" t="str">
        <f ca="1"/>
        <v/>
      </c>
      <c r="D16" s="80" t="str">
        <f ca="1"/>
        <v/>
      </c>
      <c r="E16" s="79" t="str">
        <f ca="1"/>
        <v/>
      </c>
      <c r="F16" s="81"/>
      <c r="G16" s="82"/>
      <c r="H16" s="83"/>
      <c r="I16" s="87"/>
      <c r="J16" s="82"/>
      <c r="K16"/>
      <c r="L16" s="204"/>
      <c r="M16" s="84" t="str">
        <f ca="1">IF(C16="","",1/(COUNTIF('Choix des indicateurs'!$F$2:$F$49,"COUV")))</f>
        <v/>
      </c>
      <c r="N16" s="85" t="str">
        <f t="shared" ca="1" si="0"/>
        <v/>
      </c>
      <c r="P16" s="86"/>
    </row>
    <row r="17" spans="1:16" x14ac:dyDescent="0.2">
      <c r="A17" s="201"/>
      <c r="B17" s="201"/>
      <c r="C17" s="79" t="str">
        <f ca="1"/>
        <v/>
      </c>
      <c r="D17" s="80" t="str">
        <f ca="1"/>
        <v/>
      </c>
      <c r="E17" s="79" t="str">
        <f ca="1"/>
        <v/>
      </c>
      <c r="F17" s="81"/>
      <c r="G17" s="82"/>
      <c r="H17" s="83"/>
      <c r="I17" s="87"/>
      <c r="J17" s="82"/>
      <c r="K17"/>
      <c r="L17" s="204"/>
      <c r="M17" s="84" t="str">
        <f ca="1">IF(C17="","",1/(COUNTIF('Choix des indicateurs'!$F$2:$F$49,"COUV")))</f>
        <v/>
      </c>
      <c r="N17" s="85" t="str">
        <f t="shared" ca="1" si="0"/>
        <v/>
      </c>
      <c r="P17" s="86"/>
    </row>
    <row r="18" spans="1:16" x14ac:dyDescent="0.2">
      <c r="A18" s="201"/>
      <c r="B18" s="201"/>
      <c r="C18" s="79" t="str">
        <f ca="1"/>
        <v/>
      </c>
      <c r="D18" s="80" t="str">
        <f ca="1"/>
        <v/>
      </c>
      <c r="E18" s="79" t="str">
        <f ca="1"/>
        <v/>
      </c>
      <c r="F18" s="81"/>
      <c r="G18" s="82"/>
      <c r="H18" s="83"/>
      <c r="I18" s="87"/>
      <c r="J18" s="82"/>
      <c r="K18"/>
      <c r="L18" s="204"/>
      <c r="M18" s="84" t="str">
        <f ca="1">IF(C18="","",1/(COUNTIF('Choix des indicateurs'!$F$2:$F$49,"COUV")))</f>
        <v/>
      </c>
      <c r="N18" s="85" t="str">
        <f t="shared" ca="1" si="0"/>
        <v/>
      </c>
      <c r="P18" s="86"/>
    </row>
    <row r="19" spans="1:16" x14ac:dyDescent="0.2">
      <c r="A19" s="201"/>
      <c r="B19" s="201"/>
      <c r="C19" s="79" t="str">
        <f ca="1"/>
        <v/>
      </c>
      <c r="D19" s="80" t="str">
        <f ca="1"/>
        <v/>
      </c>
      <c r="E19" s="79" t="str">
        <f ca="1"/>
        <v/>
      </c>
      <c r="F19" s="81"/>
      <c r="G19" s="82"/>
      <c r="H19" s="83"/>
      <c r="I19" s="87"/>
      <c r="J19" s="82"/>
      <c r="K19"/>
      <c r="L19" s="204"/>
      <c r="M19" s="84" t="str">
        <f ca="1">IF(C19="","",1/(COUNTIF('Choix des indicateurs'!$F$2:$F$49,"COUV")))</f>
        <v/>
      </c>
      <c r="N19" s="85" t="str">
        <f t="shared" ca="1" si="0"/>
        <v/>
      </c>
      <c r="P19" s="86"/>
    </row>
    <row r="20" spans="1:16" x14ac:dyDescent="0.2">
      <c r="A20" s="201"/>
      <c r="B20" s="201"/>
      <c r="C20" s="79" t="str">
        <f ca="1"/>
        <v/>
      </c>
      <c r="D20" s="80" t="str">
        <f ca="1"/>
        <v/>
      </c>
      <c r="E20" s="79" t="str">
        <f ca="1"/>
        <v/>
      </c>
      <c r="F20" s="81"/>
      <c r="G20" s="82"/>
      <c r="H20" s="83"/>
      <c r="I20" s="87"/>
      <c r="J20" s="82"/>
      <c r="K20"/>
      <c r="L20" s="204"/>
      <c r="M20" s="84" t="str">
        <f ca="1">IF(C20="","",1/(COUNTIF('Choix des indicateurs'!$F$2:$F$49,"COUV")))</f>
        <v/>
      </c>
      <c r="N20" s="85" t="str">
        <f t="shared" ca="1" si="0"/>
        <v/>
      </c>
      <c r="P20" s="86"/>
    </row>
    <row r="21" spans="1:16" x14ac:dyDescent="0.2">
      <c r="A21" s="201"/>
      <c r="B21" s="201"/>
      <c r="C21" s="88" t="str">
        <f ca="1"/>
        <v/>
      </c>
      <c r="D21" s="89" t="str">
        <f ca="1"/>
        <v/>
      </c>
      <c r="E21" s="88" t="str">
        <f ca="1"/>
        <v/>
      </c>
      <c r="F21" s="90"/>
      <c r="G21" s="82"/>
      <c r="H21" s="83"/>
      <c r="I21" s="87"/>
      <c r="J21" s="82"/>
      <c r="K21"/>
      <c r="L21" s="204"/>
      <c r="M21" s="84" t="str">
        <f ca="1">IF(C21="","",1/(COUNTIF('Choix des indicateurs'!$F$2:$F$49,"COUV")))</f>
        <v/>
      </c>
      <c r="N21" s="85" t="str">
        <f t="shared" ca="1" si="0"/>
        <v/>
      </c>
      <c r="P21" s="86"/>
    </row>
    <row r="22" spans="1:16" ht="12.75" customHeight="1" x14ac:dyDescent="0.2">
      <c r="A22" s="201"/>
      <c r="B22" s="203" t="s">
        <v>83</v>
      </c>
      <c r="C22" s="79">
        <f t="array" ref="C22:C31" ca="1">IF({1;2;3;4;5;6;7;8;9;10}&lt;=COUNTIF(code_domaine,"RESS"),INDEX(id_catalogue,SMALL(IF(code_domaine="RESS",ROW(INDIRECT("1:"&amp;ROWS(code_domaine)))),{1;2;3;4;5;6;7;8;9;10})),"")</f>
        <v>14</v>
      </c>
      <c r="D22" s="80" t="str">
        <f t="array" ref="D22:D31" ca="1">IF({1;2;3;4;5;6;7;8;9;10}&lt;=COUNTIF(code_domaine,"RESS"),INDEX(indicateurs_choisis,SMALL(IF(code_domaine="RESS",ROW(INDIRECT("1:"&amp;ROWS(code_domaine)))),{1;2;3;4;5;6;7;8;9;10})),"")</f>
        <v>% SAU non traitée (herbicides)</v>
      </c>
      <c r="E22" s="79" t="str">
        <f t="array" ref="E22:E31" ca="1">IF({1;2;3;4;5;6;7;8;9;10}&lt;=COUNTIF(code_domaine,"RESS"),INDEX(unite,SMALL(IF(code_domaine="RESS",ROW(INDIRECT("1:"&amp;ROWS(code_domaine)))),{1;2;3;4;5;6;7;8;9;10})),"")</f>
        <v>%</v>
      </c>
      <c r="F22" s="81"/>
      <c r="G22" s="82">
        <v>1</v>
      </c>
      <c r="H22" s="83"/>
      <c r="I22" s="87">
        <v>0</v>
      </c>
      <c r="J22" s="82">
        <v>100</v>
      </c>
      <c r="K22"/>
      <c r="L22" s="205">
        <f>1-L12</f>
        <v>9.9999999999999978E-2</v>
      </c>
      <c r="M22" s="84">
        <f ca="1">IF(C22="","",1/(COUNTIF('Choix des indicateurs'!$F$2:$F$49,"RESS")))</f>
        <v>1</v>
      </c>
      <c r="N22" s="85">
        <f t="shared" ca="1" si="0"/>
        <v>1</v>
      </c>
      <c r="P22" s="86"/>
    </row>
    <row r="23" spans="1:16" x14ac:dyDescent="0.2">
      <c r="A23" s="201"/>
      <c r="B23" s="201"/>
      <c r="C23" s="79" t="str">
        <f ca="1"/>
        <v/>
      </c>
      <c r="D23" s="80" t="str">
        <f ca="1"/>
        <v/>
      </c>
      <c r="E23" s="79" t="str">
        <f ca="1"/>
        <v/>
      </c>
      <c r="F23" s="81"/>
      <c r="G23" s="82"/>
      <c r="H23" s="83"/>
      <c r="I23" s="87"/>
      <c r="J23" s="82"/>
      <c r="K23"/>
      <c r="L23" s="205"/>
      <c r="M23" s="84" t="str">
        <f ca="1">IF(C23="","",1/(COUNTIF('Choix des indicateurs'!$F$2:$F$49,"RESS")))</f>
        <v/>
      </c>
      <c r="N23" s="85" t="str">
        <f t="shared" ca="1" si="0"/>
        <v/>
      </c>
      <c r="P23" s="86"/>
    </row>
    <row r="24" spans="1:16" x14ac:dyDescent="0.2">
      <c r="A24" s="201"/>
      <c r="B24" s="201"/>
      <c r="C24" s="79" t="str">
        <f ca="1"/>
        <v/>
      </c>
      <c r="D24" s="80" t="str">
        <f ca="1"/>
        <v/>
      </c>
      <c r="E24" s="79" t="str">
        <f ca="1"/>
        <v/>
      </c>
      <c r="F24" s="81"/>
      <c r="G24" s="82"/>
      <c r="H24" s="83"/>
      <c r="I24" s="87"/>
      <c r="J24" s="82"/>
      <c r="K24"/>
      <c r="L24" s="205"/>
      <c r="M24" s="84" t="str">
        <f ca="1">IF(C24="","",1/(COUNTIF('Choix des indicateurs'!$F$2:$F$49,"RESS")))</f>
        <v/>
      </c>
      <c r="N24" s="85" t="str">
        <f t="shared" ca="1" si="0"/>
        <v/>
      </c>
      <c r="P24" s="86"/>
    </row>
    <row r="25" spans="1:16" x14ac:dyDescent="0.2">
      <c r="A25" s="201"/>
      <c r="B25" s="201"/>
      <c r="C25" s="79" t="str">
        <f ca="1"/>
        <v/>
      </c>
      <c r="D25" s="80" t="str">
        <f ca="1"/>
        <v/>
      </c>
      <c r="E25" s="79" t="str">
        <f ca="1"/>
        <v/>
      </c>
      <c r="F25" s="81"/>
      <c r="G25" s="82"/>
      <c r="H25" s="83"/>
      <c r="I25" s="87"/>
      <c r="J25" s="82"/>
      <c r="K25"/>
      <c r="L25" s="205"/>
      <c r="M25" s="84" t="str">
        <f ca="1">IF(C25="","",1/(COUNTIF('Choix des indicateurs'!$F$2:$F$49,"RESS")))</f>
        <v/>
      </c>
      <c r="N25" s="85" t="str">
        <f t="shared" ca="1" si="0"/>
        <v/>
      </c>
      <c r="P25" s="86"/>
    </row>
    <row r="26" spans="1:16" x14ac:dyDescent="0.2">
      <c r="A26" s="201"/>
      <c r="B26" s="201"/>
      <c r="C26" s="79" t="str">
        <f ca="1"/>
        <v/>
      </c>
      <c r="D26" s="80" t="str">
        <f ca="1"/>
        <v/>
      </c>
      <c r="E26" s="79" t="str">
        <f ca="1"/>
        <v/>
      </c>
      <c r="F26" s="81"/>
      <c r="G26" s="82"/>
      <c r="H26" s="83"/>
      <c r="I26" s="87"/>
      <c r="J26" s="82"/>
      <c r="K26"/>
      <c r="L26" s="205"/>
      <c r="M26" s="84" t="str">
        <f ca="1">IF(C26="","",1/(COUNTIF('Choix des indicateurs'!$F$2:$F$49,"RESS")))</f>
        <v/>
      </c>
      <c r="N26" s="85" t="str">
        <f t="shared" ca="1" si="0"/>
        <v/>
      </c>
      <c r="P26" s="86"/>
    </row>
    <row r="27" spans="1:16" x14ac:dyDescent="0.2">
      <c r="A27" s="201"/>
      <c r="B27" s="201"/>
      <c r="C27" s="79" t="str">
        <f ca="1"/>
        <v/>
      </c>
      <c r="D27" s="80" t="str">
        <f ca="1"/>
        <v/>
      </c>
      <c r="E27" s="79" t="str">
        <f ca="1"/>
        <v/>
      </c>
      <c r="F27" s="81"/>
      <c r="G27" s="82"/>
      <c r="H27" s="83"/>
      <c r="I27" s="87"/>
      <c r="J27" s="82"/>
      <c r="K27"/>
      <c r="L27" s="205"/>
      <c r="M27" s="84" t="str">
        <f ca="1">IF(C27="","",1/(COUNTIF('Choix des indicateurs'!$F$2:$F$49,"RESS")))</f>
        <v/>
      </c>
      <c r="N27" s="85" t="str">
        <f t="shared" ca="1" si="0"/>
        <v/>
      </c>
      <c r="P27" s="86"/>
    </row>
    <row r="28" spans="1:16" x14ac:dyDescent="0.2">
      <c r="A28" s="201"/>
      <c r="B28" s="201"/>
      <c r="C28" s="79" t="str">
        <f ca="1"/>
        <v/>
      </c>
      <c r="D28" s="80" t="str">
        <f ca="1"/>
        <v/>
      </c>
      <c r="E28" s="79" t="str">
        <f ca="1"/>
        <v/>
      </c>
      <c r="F28" s="81"/>
      <c r="G28" s="82"/>
      <c r="H28" s="83"/>
      <c r="I28" s="87"/>
      <c r="J28" s="82"/>
      <c r="K28"/>
      <c r="L28" s="205"/>
      <c r="M28" s="84" t="str">
        <f ca="1">IF(C28="","",1/(COUNTIF('Choix des indicateurs'!$F$2:$F$49,"RESS")))</f>
        <v/>
      </c>
      <c r="N28" s="85" t="str">
        <f t="shared" ca="1" si="0"/>
        <v/>
      </c>
      <c r="P28" s="86"/>
    </row>
    <row r="29" spans="1:16" x14ac:dyDescent="0.2">
      <c r="A29" s="201"/>
      <c r="B29" s="201"/>
      <c r="C29" s="79" t="str">
        <f ca="1"/>
        <v/>
      </c>
      <c r="D29" s="80" t="str">
        <f ca="1"/>
        <v/>
      </c>
      <c r="E29" s="79" t="str">
        <f ca="1"/>
        <v/>
      </c>
      <c r="F29" s="81"/>
      <c r="G29" s="82"/>
      <c r="H29" s="83"/>
      <c r="I29" s="87"/>
      <c r="J29" s="82"/>
      <c r="K29"/>
      <c r="L29" s="205"/>
      <c r="M29" s="84" t="str">
        <f ca="1">IF(C29="","",1/(COUNTIF('Choix des indicateurs'!$F$2:$F$49,"RESS")))</f>
        <v/>
      </c>
      <c r="N29" s="85" t="str">
        <f t="shared" ca="1" si="0"/>
        <v/>
      </c>
      <c r="P29" s="86"/>
    </row>
    <row r="30" spans="1:16" x14ac:dyDescent="0.2">
      <c r="A30" s="201"/>
      <c r="B30" s="201"/>
      <c r="C30" s="79" t="str">
        <f ca="1"/>
        <v/>
      </c>
      <c r="D30" s="80" t="str">
        <f ca="1"/>
        <v/>
      </c>
      <c r="E30" s="79" t="str">
        <f ca="1"/>
        <v/>
      </c>
      <c r="F30" s="81"/>
      <c r="G30" s="82"/>
      <c r="H30" s="83"/>
      <c r="I30" s="87"/>
      <c r="J30" s="82"/>
      <c r="K30"/>
      <c r="L30" s="205"/>
      <c r="M30" s="84" t="str">
        <f ca="1">IF(C30="","",1/(COUNTIF('Choix des indicateurs'!$F$2:$F$49,"RESS")))</f>
        <v/>
      </c>
      <c r="N30" s="85" t="str">
        <f t="shared" ca="1" si="0"/>
        <v/>
      </c>
      <c r="P30" s="86"/>
    </row>
    <row r="31" spans="1:16" x14ac:dyDescent="0.2">
      <c r="A31" s="201"/>
      <c r="B31" s="201"/>
      <c r="C31" s="88" t="str">
        <f ca="1"/>
        <v/>
      </c>
      <c r="D31" s="89" t="str">
        <f ca="1"/>
        <v/>
      </c>
      <c r="E31" s="88" t="str">
        <f ca="1"/>
        <v/>
      </c>
      <c r="F31" s="90"/>
      <c r="G31" s="82"/>
      <c r="H31" s="79"/>
      <c r="I31" s="87"/>
      <c r="J31" s="82"/>
      <c r="K31"/>
      <c r="L31" s="205"/>
      <c r="M31" s="84" t="str">
        <f ca="1">IF(C31="","",1/(COUNTIF('Choix des indicateurs'!$F$2:$F$49,"RESS")))</f>
        <v/>
      </c>
      <c r="N31" s="85" t="str">
        <f t="shared" ca="1" si="0"/>
        <v/>
      </c>
      <c r="P31" s="86"/>
    </row>
    <row r="32" spans="1:16" x14ac:dyDescent="0.2">
      <c r="P32" s="86"/>
    </row>
    <row r="33" spans="4:14" ht="38.25" x14ac:dyDescent="0.2">
      <c r="D33"/>
      <c r="G33"/>
      <c r="H33"/>
      <c r="I33"/>
      <c r="N33" s="91" t="s">
        <v>114</v>
      </c>
    </row>
    <row r="34" spans="4:14" x14ac:dyDescent="0.2">
      <c r="D34"/>
      <c r="E34" s="92"/>
      <c r="F34" s="92"/>
      <c r="G34"/>
      <c r="H34"/>
      <c r="I34"/>
      <c r="N34" s="93" t="b">
        <f ca="1">IF(AND(SUM(N2:N11)=1,SUM(N12:N21)=1,SUM(N22:N31)=1),TRUE())</f>
        <v>0</v>
      </c>
    </row>
    <row r="35" spans="4:14" x14ac:dyDescent="0.2">
      <c r="D35"/>
      <c r="G35"/>
      <c r="H35"/>
      <c r="I35"/>
    </row>
    <row r="36" spans="4:14" x14ac:dyDescent="0.2">
      <c r="D36"/>
      <c r="E36"/>
      <c r="G36"/>
    </row>
    <row r="37" spans="4:14" x14ac:dyDescent="0.2">
      <c r="D37"/>
      <c r="E37"/>
    </row>
    <row r="38" spans="4:14" x14ac:dyDescent="0.2">
      <c r="D38"/>
      <c r="E38" s="94"/>
    </row>
    <row r="39" spans="4:14" x14ac:dyDescent="0.2">
      <c r="D39"/>
      <c r="E39"/>
    </row>
    <row r="40" spans="4:14" x14ac:dyDescent="0.2">
      <c r="D40"/>
    </row>
  </sheetData>
  <mergeCells count="7">
    <mergeCell ref="A2:A11"/>
    <mergeCell ref="L2:L11"/>
    <mergeCell ref="A12:A31"/>
    <mergeCell ref="B12:B21"/>
    <mergeCell ref="L12:L21"/>
    <mergeCell ref="B22:B31"/>
    <mergeCell ref="L22:L31"/>
  </mergeCells>
  <conditionalFormatting sqref="N2:N31">
    <cfRule type="expression" dxfId="9" priority="2">
      <formula>NOT($C2="")</formula>
    </cfRule>
  </conditionalFormatting>
  <conditionalFormatting sqref="I2:I31">
    <cfRule type="expression" dxfId="8" priority="3">
      <formula>$I2&lt;$H2</formula>
    </cfRule>
  </conditionalFormatting>
  <conditionalFormatting sqref="I2:J31 G2:G31">
    <cfRule type="expression" dxfId="7" priority="4">
      <formula>NOT($C2="")</formula>
    </cfRule>
  </conditionalFormatting>
  <conditionalFormatting sqref="N34">
    <cfRule type="cellIs" dxfId="6" priority="5" operator="equal">
      <formula>TRUE()</formula>
    </cfRule>
    <cfRule type="cellIs" dxfId="5" priority="6" operator="equal">
      <formula>FALSE()</formula>
    </cfRule>
  </conditionalFormatting>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DDDDD"/>
  </sheetPr>
  <dimension ref="B2:I24"/>
  <sheetViews>
    <sheetView showGridLines="0" tabSelected="1" zoomScaleNormal="100" workbookViewId="0">
      <selection activeCell="C16" sqref="C16"/>
    </sheetView>
  </sheetViews>
  <sheetFormatPr baseColWidth="10" defaultColWidth="9.140625" defaultRowHeight="12.75" x14ac:dyDescent="0.2"/>
  <cols>
    <col min="1" max="1" width="11.7109375" customWidth="1"/>
    <col min="2" max="2" width="25.140625" customWidth="1"/>
    <col min="3" max="3" width="19.85546875" customWidth="1"/>
    <col min="4" max="4" width="25.140625" customWidth="1"/>
    <col min="5" max="5" width="12.7109375" customWidth="1"/>
    <col min="6" max="6" width="5.140625" customWidth="1"/>
    <col min="7" max="7" width="14.42578125" customWidth="1"/>
    <col min="8" max="8" width="10.42578125" customWidth="1"/>
    <col min="9" max="9" width="11.7109375" customWidth="1"/>
    <col min="10" max="10" width="12" customWidth="1"/>
    <col min="11" max="11" width="25.140625" customWidth="1"/>
    <col min="12" max="12" width="12.85546875" customWidth="1"/>
    <col min="13" max="13" width="13" customWidth="1"/>
    <col min="14" max="14" width="14.140625" customWidth="1"/>
    <col min="15" max="15" width="8" customWidth="1"/>
    <col min="16" max="16" width="15.7109375" customWidth="1"/>
    <col min="17" max="17" width="11.5703125"/>
    <col min="18" max="18" width="17.42578125" customWidth="1"/>
    <col min="19" max="1025" width="11.5703125"/>
  </cols>
  <sheetData>
    <row r="2" spans="2:9" ht="17.45" customHeight="1" x14ac:dyDescent="0.2">
      <c r="B2" s="206" t="s">
        <v>55</v>
      </c>
      <c r="C2" s="206"/>
      <c r="D2" s="206"/>
      <c r="E2" s="206"/>
      <c r="F2" s="206"/>
      <c r="G2" s="206"/>
      <c r="H2" s="206"/>
      <c r="I2" s="206"/>
    </row>
    <row r="5" spans="2:9" ht="25.5" x14ac:dyDescent="0.2">
      <c r="B5" s="34" t="s">
        <v>56</v>
      </c>
      <c r="C5" s="35" t="s">
        <v>57</v>
      </c>
      <c r="D5" s="35" t="s">
        <v>58</v>
      </c>
    </row>
    <row r="6" spans="2:9" x14ac:dyDescent="0.2">
      <c r="B6" s="34" t="s">
        <v>59</v>
      </c>
      <c r="C6" s="36">
        <v>66</v>
      </c>
      <c r="D6" s="36">
        <f>E6*0.9</f>
        <v>131.4</v>
      </c>
      <c r="E6">
        <v>146</v>
      </c>
    </row>
    <row r="7" spans="2:9" x14ac:dyDescent="0.2">
      <c r="B7" s="34" t="s">
        <v>60</v>
      </c>
      <c r="C7" s="36">
        <v>676</v>
      </c>
      <c r="D7" s="36">
        <f>E7*0.9</f>
        <v>234</v>
      </c>
      <c r="E7">
        <v>260</v>
      </c>
    </row>
    <row r="10" spans="2:9" ht="25.5" x14ac:dyDescent="0.2">
      <c r="B10" s="37" t="s">
        <v>61</v>
      </c>
      <c r="C10" s="35" t="s">
        <v>62</v>
      </c>
      <c r="D10" s="35" t="s">
        <v>63</v>
      </c>
      <c r="E10" s="38" t="s">
        <v>64</v>
      </c>
    </row>
    <row r="11" spans="2:9" x14ac:dyDescent="0.2">
      <c r="C11" s="39">
        <v>150</v>
      </c>
      <c r="D11" s="39">
        <v>100</v>
      </c>
      <c r="E11" s="40">
        <f>MIN(C11:D11)</f>
        <v>100</v>
      </c>
    </row>
    <row r="17" spans="2:3" x14ac:dyDescent="0.2">
      <c r="B17" s="41" t="s">
        <v>65</v>
      </c>
    </row>
    <row r="18" spans="2:3" ht="63.75" x14ac:dyDescent="0.2">
      <c r="B18" s="3" t="s">
        <v>66</v>
      </c>
    </row>
    <row r="21" spans="2:3" x14ac:dyDescent="0.2">
      <c r="B21" s="42"/>
    </row>
    <row r="22" spans="2:3" x14ac:dyDescent="0.2">
      <c r="C22" t="s">
        <v>67</v>
      </c>
    </row>
    <row r="23" spans="2:3" x14ac:dyDescent="0.2">
      <c r="C23" t="s">
        <v>68</v>
      </c>
    </row>
    <row r="24" spans="2:3" x14ac:dyDescent="0.2">
      <c r="C24" t="s">
        <v>69</v>
      </c>
    </row>
  </sheetData>
  <mergeCells count="1">
    <mergeCell ref="B2:I2"/>
  </mergeCell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35"/>
  <sheetViews>
    <sheetView showGridLines="0" zoomScaleNormal="100" workbookViewId="0">
      <pane xSplit="7" ySplit="1" topLeftCell="H8" activePane="bottomRight" state="frozen"/>
      <selection pane="topRight" activeCell="H1" sqref="H1"/>
      <selection pane="bottomLeft" activeCell="A2" sqref="A2"/>
      <selection pane="bottomRight" activeCell="H28" sqref="H28"/>
    </sheetView>
  </sheetViews>
  <sheetFormatPr baseColWidth="10" defaultColWidth="9.140625" defaultRowHeight="12.75" x14ac:dyDescent="0.2"/>
  <cols>
    <col min="1" max="1" width="11.7109375" customWidth="1"/>
    <col min="2" max="2" width="11.5703125"/>
    <col min="3" max="3" width="3.5703125" customWidth="1"/>
    <col min="4" max="4" width="33.7109375" style="73" customWidth="1"/>
    <col min="5" max="6" width="6.28515625" style="73" customWidth="1"/>
    <col min="7" max="7" width="7" style="73" customWidth="1"/>
    <col min="8" max="8" width="5.140625" style="73" customWidth="1"/>
    <col min="9" max="9" width="11.7109375" style="42" customWidth="1"/>
    <col min="10" max="13" width="11.42578125" style="42" customWidth="1"/>
    <col min="14" max="14" width="11.42578125" style="72" customWidth="1"/>
    <col min="15" max="15" width="15.5703125" style="72" customWidth="1"/>
    <col min="16" max="21" width="14" style="72" customWidth="1"/>
    <col min="22" max="22" width="11.5703125" style="95"/>
    <col min="23" max="23" width="12.28515625" style="95" customWidth="1"/>
    <col min="24" max="24" width="11.5703125" style="95"/>
    <col min="25" max="25" width="12.28515625" style="95" customWidth="1"/>
    <col min="26" max="26" width="11.5703125" style="95"/>
    <col min="27" max="27" width="12.28515625" style="95" customWidth="1"/>
    <col min="28" max="28" width="14" style="95" customWidth="1"/>
    <col min="29" max="29" width="36" style="95" customWidth="1"/>
    <col min="30" max="35" width="10.140625" style="95" customWidth="1"/>
    <col min="36" max="36" width="11.5703125" style="95"/>
    <col min="37" max="37" width="35.7109375" style="95" customWidth="1"/>
    <col min="38" max="43" width="10.140625" style="95" customWidth="1"/>
    <col min="44" max="44" width="11.5703125" style="95"/>
    <col min="45" max="1025" width="11.5703125"/>
  </cols>
  <sheetData>
    <row r="1" spans="1:74" ht="40.35" customHeight="1" x14ac:dyDescent="0.2">
      <c r="A1" s="46" t="s">
        <v>73</v>
      </c>
      <c r="B1" s="46" t="s">
        <v>74</v>
      </c>
      <c r="C1" s="46" t="s">
        <v>104</v>
      </c>
      <c r="D1" s="75" t="s">
        <v>105</v>
      </c>
      <c r="E1" s="75" t="s">
        <v>115</v>
      </c>
      <c r="F1" s="75" t="s">
        <v>116</v>
      </c>
      <c r="G1" s="75" t="s">
        <v>75</v>
      </c>
      <c r="H1" s="76"/>
      <c r="I1" s="96" t="s">
        <v>117</v>
      </c>
      <c r="J1" s="97" t="s">
        <v>118</v>
      </c>
      <c r="K1" s="97" t="s">
        <v>119</v>
      </c>
      <c r="L1" s="97" t="s">
        <v>120</v>
      </c>
      <c r="M1" s="97" t="s">
        <v>121</v>
      </c>
      <c r="N1" s="98" t="s">
        <v>122</v>
      </c>
      <c r="O1" s="46" t="str">
        <f>'Paramétrage indicateurs'!G1</f>
        <v>Transformation de la valeur en note : linéaire ?</v>
      </c>
      <c r="P1" s="97" t="s">
        <v>123</v>
      </c>
      <c r="Q1" s="97" t="s">
        <v>124</v>
      </c>
      <c r="R1" s="97" t="s">
        <v>125</v>
      </c>
      <c r="S1" s="97" t="s">
        <v>126</v>
      </c>
      <c r="T1" s="97" t="s">
        <v>127</v>
      </c>
      <c r="U1" s="97" t="s">
        <v>128</v>
      </c>
      <c r="V1" s="99" t="s">
        <v>129</v>
      </c>
      <c r="W1" s="99" t="s">
        <v>130</v>
      </c>
      <c r="X1" s="99" t="s">
        <v>131</v>
      </c>
      <c r="Y1" s="99" t="s">
        <v>132</v>
      </c>
      <c r="Z1" s="99" t="s">
        <v>133</v>
      </c>
      <c r="AA1" s="99" t="s">
        <v>134</v>
      </c>
      <c r="AB1" s="100"/>
      <c r="AC1" s="99" t="s">
        <v>57</v>
      </c>
      <c r="AD1" s="101" t="s">
        <v>135</v>
      </c>
      <c r="AE1" s="101" t="s">
        <v>136</v>
      </c>
      <c r="AF1" s="101" t="s">
        <v>137</v>
      </c>
      <c r="AG1" s="101" t="s">
        <v>138</v>
      </c>
      <c r="AH1" s="101" t="s">
        <v>139</v>
      </c>
      <c r="AI1" s="101" t="s">
        <v>140</v>
      </c>
      <c r="AJ1"/>
      <c r="AK1" s="99" t="s">
        <v>58</v>
      </c>
      <c r="AL1" s="101" t="s">
        <v>135</v>
      </c>
      <c r="AM1" s="101" t="s">
        <v>136</v>
      </c>
      <c r="AN1" s="101" t="s">
        <v>137</v>
      </c>
      <c r="AO1" s="101" t="s">
        <v>138</v>
      </c>
      <c r="AP1" s="101" t="s">
        <v>139</v>
      </c>
      <c r="AQ1" s="101" t="s">
        <v>140</v>
      </c>
      <c r="AR1" s="102"/>
      <c r="AS1" s="103"/>
      <c r="AT1" s="103"/>
      <c r="AU1" s="103"/>
      <c r="AV1" s="103"/>
      <c r="AW1" s="103"/>
      <c r="AX1" s="103"/>
      <c r="AY1" s="103"/>
      <c r="AZ1" s="103"/>
      <c r="BA1" s="103"/>
      <c r="BB1" s="103"/>
      <c r="BC1" s="103"/>
      <c r="BD1" s="103"/>
      <c r="BE1" s="103"/>
      <c r="BF1" s="103"/>
      <c r="BG1" s="3"/>
      <c r="BH1" s="3"/>
      <c r="BI1" s="3"/>
      <c r="BJ1" s="3"/>
      <c r="BK1" s="3"/>
      <c r="BL1" s="3"/>
      <c r="BM1" s="3"/>
      <c r="BN1" s="3"/>
      <c r="BO1" s="3"/>
      <c r="BP1" s="3"/>
      <c r="BQ1" s="3"/>
      <c r="BR1" s="3"/>
      <c r="BS1" s="3"/>
      <c r="BT1" s="3"/>
      <c r="BU1" s="3"/>
      <c r="BV1" s="3"/>
    </row>
    <row r="2" spans="1:74" ht="23.85" customHeight="1" x14ac:dyDescent="0.2">
      <c r="A2" s="201" t="s">
        <v>57</v>
      </c>
      <c r="B2" s="104"/>
      <c r="C2" s="79" t="str">
        <f t="array" ref="C2:C11" ca="1">IF({1;2;3;4;5;6;7;8;9;10}&lt;=COUNTIF(code_domaine,"IAE"),INDEX(id_catalogue,SMALL(IF(code_domaine="IAE",ROW(INDIRECT("1:"&amp;ROWS(code_domaine)))),{1;2;3;4;5;6;7;8;9;10})),"")</f>
        <v/>
      </c>
      <c r="D2" s="80" t="str">
        <f t="array" ref="D2:D11" ca="1">IF({1;2;3;4;5;6;7;8;9;10}&lt;=COUNTIF(code_domaine,"IAE"),INDEX(indicateurs_choisis,SMALL(IF(code_domaine="IAE",ROW(INDIRECT("1:"&amp;ROWS(code_domaine)))),{1;2;3;4;5;6;7;8;9;10})),"")</f>
        <v/>
      </c>
      <c r="E2" s="79" t="str">
        <f>IF('Paramétrage indicateurs'!I2="","",'Paramétrage indicateurs'!I2)</f>
        <v/>
      </c>
      <c r="F2" s="79" t="str">
        <f>IF('Paramétrage indicateurs'!J2="","",'Paramétrage indicateurs'!J2)</f>
        <v/>
      </c>
      <c r="G2" s="79" t="str">
        <f t="array" ref="G2:G11" ca="1">IF({1;2;3;4;5;6;7;8;9;10}&lt;=COUNTIF(code_domaine,"IAE"),INDEX(unite,SMALL(IF(code_domaine="IAE",ROW(INDIRECT("1:"&amp;ROWS(code_domaine)))),{1;2;3;4;5;6;7;8;9;10})),"")</f>
        <v/>
      </c>
      <c r="H2" s="81"/>
      <c r="I2" s="105">
        <v>7</v>
      </c>
      <c r="J2" s="106">
        <v>9</v>
      </c>
      <c r="K2" s="106">
        <v>8</v>
      </c>
      <c r="L2" s="106">
        <v>8</v>
      </c>
      <c r="M2" s="106">
        <v>9</v>
      </c>
      <c r="N2" s="107">
        <v>10</v>
      </c>
      <c r="O2" s="35" t="str">
        <f>IF('Paramétrage indicateurs'!G2="","",'Paramétrage indicateurs'!G2)</f>
        <v/>
      </c>
      <c r="P2" s="106"/>
      <c r="Q2" s="106"/>
      <c r="R2" s="106"/>
      <c r="S2" s="106"/>
      <c r="T2" s="106"/>
      <c r="U2" s="106"/>
      <c r="V2" s="108" t="str">
        <f t="shared" ref="V2:V31" ca="1" si="0">IF($D2="","",IF(I2="","",IF($O2=0,P2,IF((I2-valeur_min)/(valeur_max-valeur_min)&lt;0,0,IF((I2-valeur_min)/(valeur_max-valeur_min)&gt;1,1,(I2-valeur_min)/(valeur_max-valeur_min))))))</f>
        <v/>
      </c>
      <c r="W2" s="109" t="str">
        <f t="shared" ref="W2:W31" ca="1" si="1">IF($D2="","",IF(J2="","",IF($O2=0,Q2,IF((J2-valeur_min)/(valeur_max-valeur_min)&lt;0,0,IF((J2-valeur_min)/(valeur_max-valeur_min)&gt;1,1,(J2-valeur_min)/(valeur_max-valeur_min))))))</f>
        <v/>
      </c>
      <c r="X2" s="109" t="str">
        <f t="shared" ref="X2:X31" ca="1" si="2">IF($D2="","",IF(K2="","",IF($O2=0,R2,IF((K2-valeur_min)/(valeur_max-valeur_min)&lt;0,0,IF((K2-valeur_min)/(valeur_max-valeur_min)&gt;1,1,(K2-valeur_min)/(valeur_max-valeur_min))))))</f>
        <v/>
      </c>
      <c r="Y2" s="109" t="str">
        <f t="shared" ref="Y2:Y31" ca="1" si="3">IF($D2="","",IF(L2="","",IF($O2=0,S2,IF((L2-valeur_min)/(valeur_max-valeur_min)&lt;0,0,IF((L2-valeur_min)/(valeur_max-valeur_min)&gt;1,1,(L2-valeur_min)/(valeur_max-valeur_min))))))</f>
        <v/>
      </c>
      <c r="Z2" s="109" t="str">
        <f t="shared" ref="Z2:Z31" ca="1" si="4">IF($D2="","",IF(M2="","",IF($O2=0,T2,IF((M2-valeur_min)/(valeur_max-valeur_min)&lt;0,0,IF((M2-valeur_min)/(valeur_max-valeur_min)&gt;1,1,(M2-valeur_min)/(valeur_max-valeur_min))))))</f>
        <v/>
      </c>
      <c r="AA2" s="110" t="str">
        <f t="shared" ref="AA2:AA31" ca="1" si="5">IF($D2="","",IF(N2="","",IF($O2=0,U2,IF((N2-valeur_min)/(valeur_max-valeur_min)&lt;0,0,IF((N2-valeur_min)/(valeur_max-valeur_min)&gt;1,1,(N2-valeur_min)/(valeur_max-valeur_min))))))</f>
        <v/>
      </c>
      <c r="AB2" s="111"/>
      <c r="AC2" s="112" t="s">
        <v>141</v>
      </c>
      <c r="AD2" s="113" t="str">
        <f t="shared" ref="AD2:AI2" ca="1" si="6">IF(V2="","",SUMPRODUCT(ponderation_IAE,V2:V11))</f>
        <v/>
      </c>
      <c r="AE2" s="113" t="str">
        <f t="shared" ca="1" si="6"/>
        <v/>
      </c>
      <c r="AF2" s="113" t="str">
        <f t="shared" ca="1" si="6"/>
        <v/>
      </c>
      <c r="AG2" s="113" t="str">
        <f t="shared" ca="1" si="6"/>
        <v/>
      </c>
      <c r="AH2" s="113" t="str">
        <f t="shared" ca="1" si="6"/>
        <v/>
      </c>
      <c r="AI2" s="113" t="str">
        <f t="shared" ca="1" si="6"/>
        <v/>
      </c>
      <c r="AJ2"/>
      <c r="AK2" s="112" t="s">
        <v>141</v>
      </c>
      <c r="AL2" s="113">
        <f ca="1">IF(V12="","",'Paramétrage indicateurs'!$L$12*SUMPRODUCT(ponderation_COUV,V12:V21)+(1-'Paramétrage indicateurs'!$L$12)*SUMPRODUCT(ponderation_RESS,V22:V31))</f>
        <v>0.24399999999999999</v>
      </c>
      <c r="AM2" s="113">
        <f ca="1">IF(W12="","",'Paramétrage indicateurs'!$L$12*SUMPRODUCT(ponderation_COUV,W12:W21)+(1-'Paramétrage indicateurs'!$L$12)*SUMPRODUCT(ponderation_RESS,W22:W31))</f>
        <v>0.37</v>
      </c>
      <c r="AN2" s="113">
        <f ca="1">IF(X12="","",'Paramétrage indicateurs'!$L$12*SUMPRODUCT(ponderation_COUV,X12:X21)+(1-'Paramétrage indicateurs'!$L$12)*SUMPRODUCT(ponderation_RESS,X22:X31))</f>
        <v>0.55000000000000004</v>
      </c>
      <c r="AO2" s="113">
        <f ca="1">IF(Y12="","",'Paramétrage indicateurs'!$L$12*SUMPRODUCT(ponderation_COUV,Y12:Y21)+(1-'Paramétrage indicateurs'!$L$12)*SUMPRODUCT(ponderation_RESS,Y22:Y31))</f>
        <v>0.73</v>
      </c>
      <c r="AP2" s="113">
        <f ca="1">IF(Z12="","",'Paramétrage indicateurs'!$L$12*SUMPRODUCT(ponderation_COUV,Z12:Z21)+(1-'Paramétrage indicateurs'!$L$12)*SUMPRODUCT(ponderation_RESS,Z22:Z31))</f>
        <v>0.91</v>
      </c>
      <c r="AQ2" s="113">
        <f ca="1">IF(AA12="","",'Paramétrage indicateurs'!$L$12*SUMPRODUCT(ponderation_COUV,AA12:AA21)+(1-'Paramétrage indicateurs'!$L$12)*SUMPRODUCT(ponderation_RESS,AA22:AA31))</f>
        <v>1</v>
      </c>
      <c r="AR2" s="114"/>
      <c r="AS2" s="115"/>
      <c r="AT2" s="115"/>
      <c r="BD2" s="115"/>
      <c r="BE2" s="115"/>
      <c r="BF2" s="115"/>
    </row>
    <row r="3" spans="1:74" x14ac:dyDescent="0.2">
      <c r="A3" s="201"/>
      <c r="B3" s="116"/>
      <c r="C3" s="79" t="str">
        <f ca="1"/>
        <v/>
      </c>
      <c r="D3" s="80" t="str">
        <f ca="1"/>
        <v/>
      </c>
      <c r="E3" s="79" t="str">
        <f>IF('Paramétrage indicateurs'!I3="","",'Paramétrage indicateurs'!I3)</f>
        <v/>
      </c>
      <c r="F3" s="79" t="str">
        <f>IF('Paramétrage indicateurs'!J3="","",'Paramétrage indicateurs'!J3)</f>
        <v/>
      </c>
      <c r="G3" s="79" t="str">
        <f ca="1"/>
        <v/>
      </c>
      <c r="H3" s="81"/>
      <c r="I3" s="105"/>
      <c r="J3" s="106"/>
      <c r="K3" s="106"/>
      <c r="L3" s="106"/>
      <c r="M3" s="106"/>
      <c r="N3" s="107"/>
      <c r="O3" s="35" t="str">
        <f>IF('Paramétrage indicateurs'!G3="","",'Paramétrage indicateurs'!G3)</f>
        <v/>
      </c>
      <c r="P3" s="106"/>
      <c r="Q3" s="106"/>
      <c r="R3" s="106"/>
      <c r="S3" s="106"/>
      <c r="T3" s="106"/>
      <c r="U3" s="106"/>
      <c r="V3" s="117" t="str">
        <f t="shared" ca="1" si="0"/>
        <v/>
      </c>
      <c r="W3" s="111" t="str">
        <f t="shared" ca="1" si="1"/>
        <v/>
      </c>
      <c r="X3" s="111" t="str">
        <f t="shared" ca="1" si="2"/>
        <v/>
      </c>
      <c r="Y3" s="111" t="str">
        <f t="shared" ca="1" si="3"/>
        <v/>
      </c>
      <c r="Z3" s="111" t="str">
        <f t="shared" ca="1" si="4"/>
        <v/>
      </c>
      <c r="AA3" s="118" t="str">
        <f t="shared" ca="1" si="5"/>
        <v/>
      </c>
      <c r="AB3" s="111"/>
      <c r="AC3" s="112" t="s">
        <v>142</v>
      </c>
      <c r="AD3" s="119"/>
      <c r="AE3" s="113" t="str">
        <f ca="1">IF(AE2="","",MIN(AD2:AE2))</f>
        <v/>
      </c>
      <c r="AF3" s="113" t="str">
        <f ca="1">IF(AF2="","",MIN(AE2:AF2))</f>
        <v/>
      </c>
      <c r="AG3" s="113" t="str">
        <f ca="1">IF(AG2="","",MIN(AF2:AG2))</f>
        <v/>
      </c>
      <c r="AH3" s="113" t="str">
        <f ca="1">IF(AH2="","",MIN(AG2:AH2))</f>
        <v/>
      </c>
      <c r="AI3" s="113" t="str">
        <f ca="1">IF(AI2="","",MIN(AH2:AI2))</f>
        <v/>
      </c>
      <c r="AJ3"/>
      <c r="AK3" s="112" t="s">
        <v>142</v>
      </c>
      <c r="AL3" s="119"/>
      <c r="AM3" s="113">
        <f ca="1">IF(AM2="","",MIN(AL2:AM2))</f>
        <v>0.24399999999999999</v>
      </c>
      <c r="AN3" s="113">
        <f ca="1">IF(AN2="","",MIN(AM2:AN2))</f>
        <v>0.37</v>
      </c>
      <c r="AO3" s="113">
        <f ca="1">IF(AO2="","",MIN(AN2:AO2))</f>
        <v>0.55000000000000004</v>
      </c>
      <c r="AP3" s="113">
        <f ca="1">IF(AP2="","",MIN(AO2:AP2))</f>
        <v>0.73</v>
      </c>
      <c r="AQ3" s="113">
        <f ca="1">IF(AQ2="","",MIN(AP2:AQ2))</f>
        <v>0.91</v>
      </c>
      <c r="AR3" s="114"/>
      <c r="AS3" s="115"/>
      <c r="AT3" s="115"/>
      <c r="AU3" s="115"/>
      <c r="AV3" s="115"/>
      <c r="AW3" s="115"/>
      <c r="AX3" s="115"/>
      <c r="AY3" s="115"/>
      <c r="AZ3" s="115"/>
      <c r="BA3" s="115"/>
      <c r="BB3" s="115"/>
      <c r="BC3" s="115"/>
      <c r="BD3" s="86"/>
      <c r="BE3" s="86"/>
      <c r="BF3" s="86"/>
    </row>
    <row r="4" spans="1:74" x14ac:dyDescent="0.2">
      <c r="A4" s="201"/>
      <c r="B4" s="116"/>
      <c r="C4" s="79" t="str">
        <f ca="1"/>
        <v/>
      </c>
      <c r="D4" s="80" t="str">
        <f ca="1"/>
        <v/>
      </c>
      <c r="E4" s="79" t="str">
        <f>IF('Paramétrage indicateurs'!I4="","",'Paramétrage indicateurs'!I4)</f>
        <v/>
      </c>
      <c r="F4" s="79" t="str">
        <f>IF('Paramétrage indicateurs'!J4="","",'Paramétrage indicateurs'!J4)</f>
        <v/>
      </c>
      <c r="G4" s="79" t="str">
        <f ca="1"/>
        <v/>
      </c>
      <c r="H4" s="81"/>
      <c r="I4" s="105"/>
      <c r="J4" s="106"/>
      <c r="K4" s="106"/>
      <c r="L4" s="106"/>
      <c r="M4" s="106"/>
      <c r="N4" s="107"/>
      <c r="O4" s="35" t="str">
        <f>IF('Paramétrage indicateurs'!G4="","",'Paramétrage indicateurs'!G4)</f>
        <v/>
      </c>
      <c r="P4" s="106"/>
      <c r="Q4" s="106"/>
      <c r="R4" s="106"/>
      <c r="S4" s="106"/>
      <c r="T4" s="106"/>
      <c r="U4" s="106"/>
      <c r="V4" s="117" t="str">
        <f t="shared" ca="1" si="0"/>
        <v/>
      </c>
      <c r="W4" s="111" t="str">
        <f t="shared" ca="1" si="1"/>
        <v/>
      </c>
      <c r="X4" s="111" t="str">
        <f t="shared" ca="1" si="2"/>
        <v/>
      </c>
      <c r="Y4" s="111" t="str">
        <f t="shared" ca="1" si="3"/>
        <v/>
      </c>
      <c r="Z4" s="111" t="str">
        <f t="shared" ca="1" si="4"/>
        <v/>
      </c>
      <c r="AA4" s="118" t="str">
        <f t="shared" ca="1" si="5"/>
        <v/>
      </c>
      <c r="AB4" s="111"/>
      <c r="AC4" s="112" t="s">
        <v>143</v>
      </c>
      <c r="AD4" s="119"/>
      <c r="AE4" s="113" t="str">
        <f ca="1">IF(AE2="","",AE2-AD2)</f>
        <v/>
      </c>
      <c r="AF4" s="113" t="str">
        <f ca="1">IF(AF2="","",AF2-AE2)</f>
        <v/>
      </c>
      <c r="AG4" s="113" t="str">
        <f ca="1">IF(AG2="","",AG2-AF2)</f>
        <v/>
      </c>
      <c r="AH4" s="113" t="str">
        <f ca="1">IF(AH2="","",AH2-AG2)</f>
        <v/>
      </c>
      <c r="AI4" s="113" t="str">
        <f ca="1">IF(AI2="","",AI2-AH2)</f>
        <v/>
      </c>
      <c r="AJ4"/>
      <c r="AK4" s="112" t="s">
        <v>143</v>
      </c>
      <c r="AL4" s="119"/>
      <c r="AM4" s="113">
        <f ca="1">IF(AM2="","",AM2-AL2)</f>
        <v>0.126</v>
      </c>
      <c r="AN4" s="113">
        <f ca="1">IF(AN2="","",AN2-AM2)</f>
        <v>0.18000000000000005</v>
      </c>
      <c r="AO4" s="113">
        <f ca="1">IF(AO2="","",AO2-AN2)</f>
        <v>0.17999999999999994</v>
      </c>
      <c r="AP4" s="113">
        <f ca="1">IF(AP2="","",AP2-AO2)</f>
        <v>0.18000000000000005</v>
      </c>
      <c r="AQ4" s="113">
        <f ca="1">IF(AQ2="","",AQ2-AP2)</f>
        <v>8.9999999999999969E-2</v>
      </c>
      <c r="AR4" s="114"/>
      <c r="AS4" s="115"/>
      <c r="AT4" s="115"/>
      <c r="AU4" s="115"/>
      <c r="AV4" s="115"/>
      <c r="AW4" s="115"/>
      <c r="AX4" s="115"/>
      <c r="AY4" s="115"/>
      <c r="AZ4" s="115"/>
      <c r="BA4" s="115"/>
      <c r="BB4" s="115"/>
      <c r="BC4" s="115"/>
      <c r="BD4" s="86"/>
      <c r="BE4" s="86"/>
      <c r="BF4" s="86"/>
    </row>
    <row r="5" spans="1:74" x14ac:dyDescent="0.2">
      <c r="A5" s="201"/>
      <c r="B5" s="116"/>
      <c r="C5" s="79" t="str">
        <f ca="1"/>
        <v/>
      </c>
      <c r="D5" s="80" t="str">
        <f ca="1"/>
        <v/>
      </c>
      <c r="E5" s="79" t="str">
        <f>IF('Paramétrage indicateurs'!I5="","",'Paramétrage indicateurs'!I5)</f>
        <v/>
      </c>
      <c r="F5" s="79" t="str">
        <f>IF('Paramétrage indicateurs'!J5="","",'Paramétrage indicateurs'!J5)</f>
        <v/>
      </c>
      <c r="G5" s="79" t="str">
        <f ca="1"/>
        <v/>
      </c>
      <c r="H5" s="81"/>
      <c r="I5" s="105"/>
      <c r="J5" s="106"/>
      <c r="K5" s="106"/>
      <c r="L5" s="106"/>
      <c r="M5" s="106"/>
      <c r="N5" s="107"/>
      <c r="O5" s="35" t="str">
        <f>IF('Paramétrage indicateurs'!G5="","",'Paramétrage indicateurs'!G5)</f>
        <v/>
      </c>
      <c r="P5" s="106"/>
      <c r="Q5" s="106"/>
      <c r="R5" s="106"/>
      <c r="S5" s="106"/>
      <c r="T5" s="106"/>
      <c r="U5" s="106"/>
      <c r="V5" s="117" t="str">
        <f t="shared" ca="1" si="0"/>
        <v/>
      </c>
      <c r="W5" s="111" t="str">
        <f t="shared" ca="1" si="1"/>
        <v/>
      </c>
      <c r="X5" s="111" t="str">
        <f t="shared" ca="1" si="2"/>
        <v/>
      </c>
      <c r="Y5" s="111" t="str">
        <f t="shared" ca="1" si="3"/>
        <v/>
      </c>
      <c r="Z5" s="111" t="str">
        <f t="shared" ca="1" si="4"/>
        <v/>
      </c>
      <c r="AA5" s="118" t="str">
        <f t="shared" ca="1" si="5"/>
        <v/>
      </c>
      <c r="AB5" s="111"/>
      <c r="AC5" s="112" t="s">
        <v>144</v>
      </c>
      <c r="AD5" s="119"/>
      <c r="AE5" s="113" t="str">
        <f ca="1">IF(AE4&lt;0,0,AE4)</f>
        <v/>
      </c>
      <c r="AF5" s="113" t="str">
        <f ca="1">IF(AF4&lt;0,0,AF4)</f>
        <v/>
      </c>
      <c r="AG5" s="113" t="str">
        <f ca="1">IF(AG4&lt;0,0,AG4)</f>
        <v/>
      </c>
      <c r="AH5" s="113" t="str">
        <f ca="1">IF(AH4&lt;0,0,AH4)</f>
        <v/>
      </c>
      <c r="AI5" s="113" t="str">
        <f ca="1">IF(AI4&lt;0,0,AI4)</f>
        <v/>
      </c>
      <c r="AJ5"/>
      <c r="AK5" s="112" t="s">
        <v>144</v>
      </c>
      <c r="AL5" s="119"/>
      <c r="AM5" s="113">
        <f ca="1">IF(AM4&lt;0,0,AM4)</f>
        <v>0.126</v>
      </c>
      <c r="AN5" s="113">
        <f ca="1">IF(AN4&lt;0,0,AN4)</f>
        <v>0.18000000000000005</v>
      </c>
      <c r="AO5" s="113">
        <f ca="1">IF(AO4&lt;0,0,AO4)</f>
        <v>0.17999999999999994</v>
      </c>
      <c r="AP5" s="113">
        <f ca="1">IF(AP4&lt;0,0,AP4)</f>
        <v>0.18000000000000005</v>
      </c>
      <c r="AQ5" s="113">
        <f ca="1">IF(AQ4&lt;0,0,AQ4)</f>
        <v>8.9999999999999969E-2</v>
      </c>
      <c r="AR5" s="114"/>
      <c r="AS5" s="115"/>
      <c r="AT5" s="115"/>
      <c r="AU5" s="115"/>
      <c r="AV5" s="115"/>
      <c r="AW5" s="115"/>
      <c r="AX5" s="115"/>
      <c r="AY5" s="115"/>
      <c r="AZ5" s="115"/>
      <c r="BA5" s="115"/>
      <c r="BB5" s="115"/>
      <c r="BC5" s="115"/>
      <c r="BD5" s="86"/>
      <c r="BE5" s="86"/>
      <c r="BF5" s="86"/>
    </row>
    <row r="6" spans="1:74" x14ac:dyDescent="0.2">
      <c r="A6" s="201"/>
      <c r="B6" s="116"/>
      <c r="C6" s="79" t="str">
        <f ca="1"/>
        <v/>
      </c>
      <c r="D6" s="80" t="str">
        <f ca="1"/>
        <v/>
      </c>
      <c r="E6" s="79" t="str">
        <f>IF('Paramétrage indicateurs'!I6="","",'Paramétrage indicateurs'!I6)</f>
        <v/>
      </c>
      <c r="F6" s="79" t="str">
        <f>IF('Paramétrage indicateurs'!J6="","",'Paramétrage indicateurs'!J6)</f>
        <v/>
      </c>
      <c r="G6" s="79" t="str">
        <f ca="1"/>
        <v/>
      </c>
      <c r="H6" s="81"/>
      <c r="I6" s="105"/>
      <c r="J6" s="106"/>
      <c r="K6" s="106"/>
      <c r="L6" s="106"/>
      <c r="M6" s="106"/>
      <c r="N6" s="107"/>
      <c r="O6" s="35" t="str">
        <f>IF('Paramétrage indicateurs'!G6="","",'Paramétrage indicateurs'!G6)</f>
        <v/>
      </c>
      <c r="P6" s="106"/>
      <c r="Q6" s="106"/>
      <c r="R6" s="106"/>
      <c r="S6" s="106"/>
      <c r="T6" s="106"/>
      <c r="U6" s="106"/>
      <c r="V6" s="117" t="str">
        <f t="shared" ca="1" si="0"/>
        <v/>
      </c>
      <c r="W6" s="111" t="str">
        <f t="shared" ca="1" si="1"/>
        <v/>
      </c>
      <c r="X6" s="111" t="str">
        <f t="shared" ca="1" si="2"/>
        <v/>
      </c>
      <c r="Y6" s="111" t="str">
        <f t="shared" ca="1" si="3"/>
        <v/>
      </c>
      <c r="Z6" s="111" t="str">
        <f t="shared" ca="1" si="4"/>
        <v/>
      </c>
      <c r="AA6" s="118" t="str">
        <f t="shared" ca="1" si="5"/>
        <v/>
      </c>
      <c r="AB6" s="111"/>
      <c r="AC6" s="120"/>
      <c r="AD6" s="120"/>
      <c r="AE6" s="111"/>
      <c r="AF6" s="111"/>
      <c r="AG6" s="111"/>
      <c r="AH6" s="111"/>
      <c r="AI6" s="111"/>
      <c r="AJ6"/>
      <c r="AK6" s="120"/>
      <c r="AL6" s="120"/>
      <c r="AM6" s="111"/>
      <c r="AN6" s="111"/>
      <c r="AO6" s="111"/>
      <c r="AP6" s="111"/>
      <c r="AQ6" s="111"/>
      <c r="AR6" s="114"/>
      <c r="AS6" s="115"/>
      <c r="AT6" s="115"/>
      <c r="AU6" s="115"/>
      <c r="AV6" s="115"/>
      <c r="AW6" s="115"/>
      <c r="AX6" s="115"/>
      <c r="AY6" s="115"/>
      <c r="AZ6" s="115"/>
      <c r="BA6" s="115"/>
      <c r="BB6" s="115"/>
      <c r="BC6" s="115"/>
      <c r="BD6" s="86"/>
      <c r="BE6" s="86"/>
      <c r="BF6" s="86"/>
    </row>
    <row r="7" spans="1:74" x14ac:dyDescent="0.2">
      <c r="A7" s="201"/>
      <c r="B7" s="116"/>
      <c r="C7" s="79" t="str">
        <f ca="1"/>
        <v/>
      </c>
      <c r="D7" s="80" t="str">
        <f ca="1"/>
        <v/>
      </c>
      <c r="E7" s="79" t="str">
        <f>IF('Paramétrage indicateurs'!I7="","",'Paramétrage indicateurs'!I7)</f>
        <v/>
      </c>
      <c r="F7" s="79" t="str">
        <f>IF('Paramétrage indicateurs'!J7="","",'Paramétrage indicateurs'!J7)</f>
        <v/>
      </c>
      <c r="G7" s="79" t="str">
        <f ca="1"/>
        <v/>
      </c>
      <c r="H7" s="81"/>
      <c r="I7" s="105"/>
      <c r="J7" s="106"/>
      <c r="K7" s="106"/>
      <c r="L7" s="106"/>
      <c r="M7" s="106"/>
      <c r="N7" s="107"/>
      <c r="O7" s="35" t="str">
        <f>IF('Paramétrage indicateurs'!G7="","",'Paramétrage indicateurs'!G7)</f>
        <v/>
      </c>
      <c r="P7" s="106"/>
      <c r="Q7" s="106"/>
      <c r="R7" s="106"/>
      <c r="S7" s="106"/>
      <c r="T7" s="106"/>
      <c r="U7" s="106"/>
      <c r="V7" s="117" t="str">
        <f t="shared" ca="1" si="0"/>
        <v/>
      </c>
      <c r="W7" s="111" t="str">
        <f t="shared" ca="1" si="1"/>
        <v/>
      </c>
      <c r="X7" s="111" t="str">
        <f t="shared" ca="1" si="2"/>
        <v/>
      </c>
      <c r="Y7" s="111" t="str">
        <f t="shared" ca="1" si="3"/>
        <v/>
      </c>
      <c r="Z7" s="111" t="str">
        <f t="shared" ca="1" si="4"/>
        <v/>
      </c>
      <c r="AA7" s="118" t="str">
        <f t="shared" ca="1" si="5"/>
        <v/>
      </c>
      <c r="AB7" s="111"/>
      <c r="AC7" s="121" t="s">
        <v>145</v>
      </c>
      <c r="AD7" s="120"/>
      <c r="AE7"/>
      <c r="AF7"/>
      <c r="AG7"/>
      <c r="AH7"/>
      <c r="AI7"/>
      <c r="AJ7"/>
      <c r="AK7" s="121" t="s">
        <v>145</v>
      </c>
      <c r="AL7" s="120"/>
      <c r="AM7"/>
      <c r="AN7"/>
      <c r="AO7"/>
      <c r="AP7"/>
      <c r="AQ7"/>
      <c r="AR7" s="114"/>
      <c r="AS7" s="115"/>
      <c r="AT7" s="115"/>
      <c r="AU7" s="115"/>
      <c r="AV7" s="115"/>
      <c r="AW7" s="115"/>
      <c r="AX7" s="115"/>
      <c r="AY7" s="115"/>
      <c r="AZ7" s="115"/>
      <c r="BA7" s="115"/>
      <c r="BB7" s="115"/>
      <c r="BC7" s="115"/>
      <c r="BD7" s="86"/>
      <c r="BE7" s="86"/>
      <c r="BF7" s="86"/>
    </row>
    <row r="8" spans="1:74" x14ac:dyDescent="0.2">
      <c r="A8" s="201"/>
      <c r="B8" s="116"/>
      <c r="C8" s="79" t="str">
        <f ca="1"/>
        <v/>
      </c>
      <c r="D8" s="80" t="str">
        <f ca="1"/>
        <v/>
      </c>
      <c r="E8" s="79" t="str">
        <f>IF('Paramétrage indicateurs'!I8="","",'Paramétrage indicateurs'!I8)</f>
        <v/>
      </c>
      <c r="F8" s="79" t="str">
        <f>IF('Paramétrage indicateurs'!J8="","",'Paramétrage indicateurs'!J8)</f>
        <v/>
      </c>
      <c r="G8" s="79" t="str">
        <f ca="1"/>
        <v/>
      </c>
      <c r="H8" s="81"/>
      <c r="I8" s="105"/>
      <c r="J8" s="106"/>
      <c r="K8" s="106"/>
      <c r="L8" s="106"/>
      <c r="M8" s="106"/>
      <c r="N8" s="107"/>
      <c r="O8" s="35" t="str">
        <f>IF('Paramétrage indicateurs'!G8="","",'Paramétrage indicateurs'!G8)</f>
        <v/>
      </c>
      <c r="P8" s="106"/>
      <c r="Q8" s="106"/>
      <c r="R8" s="106"/>
      <c r="S8" s="106"/>
      <c r="T8" s="106"/>
      <c r="U8" s="106"/>
      <c r="V8" s="117" t="str">
        <f t="shared" ca="1" si="0"/>
        <v/>
      </c>
      <c r="W8" s="111" t="str">
        <f t="shared" ca="1" si="1"/>
        <v/>
      </c>
      <c r="X8" s="111" t="str">
        <f t="shared" ca="1" si="2"/>
        <v/>
      </c>
      <c r="Y8" s="111" t="str">
        <f t="shared" ca="1" si="3"/>
        <v/>
      </c>
      <c r="Z8" s="111" t="str">
        <f t="shared" ca="1" si="4"/>
        <v/>
      </c>
      <c r="AA8" s="118" t="str">
        <f t="shared" ca="1" si="5"/>
        <v/>
      </c>
      <c r="AB8" s="111"/>
      <c r="AC8" s="122" t="s">
        <v>146</v>
      </c>
      <c r="AD8" s="123"/>
      <c r="AE8" s="124"/>
      <c r="AF8" s="125" t="str">
        <f ca="1">IF(AF4="","",IF(AF4&gt;=0,0,IF(AF4+AE9&gt;=0,AF4,IF(AF4+AE9&lt;0,-AE9))))</f>
        <v/>
      </c>
      <c r="AG8" s="125" t="str">
        <f ca="1">IF(AG4="","",IF(AG4&gt;=0,0,IF(AG4+AF9&gt;=0,AG4,IF(AG4+AF9&lt;0,-AF9))))</f>
        <v/>
      </c>
      <c r="AH8" s="125" t="str">
        <f ca="1">IF(AH4="","",IF(AH4&gt;=0,0,IF(AH4+AG9&gt;=0,AH4,IF(AH4+AG9&lt;0,-AG9))))</f>
        <v/>
      </c>
      <c r="AI8" s="125" t="str">
        <f ca="1">IF(AI4="","",IF(AI4&gt;=0,0,IF(AI4+AH9&gt;=0,AI4,IF(AI4+AH9&lt;0,-AH9))))</f>
        <v/>
      </c>
      <c r="AJ8"/>
      <c r="AK8" s="122" t="s">
        <v>146</v>
      </c>
      <c r="AL8" s="123"/>
      <c r="AM8" s="124"/>
      <c r="AN8" s="125">
        <f ca="1">IF(AN4="","",IF(AN4&gt;=0,0,IF(AN4+AM9&gt;=0,AN4,IF(AN4+AM9&lt;0,-AM9))))</f>
        <v>0</v>
      </c>
      <c r="AO8" s="125">
        <f ca="1">IF(AO4="","",IF(AO4&gt;=0,0,IF(AO4+AN9&gt;=0,AO4,IF(AO4+AN9&lt;0,-AN9))))</f>
        <v>0</v>
      </c>
      <c r="AP8" s="125">
        <f ca="1">IF(AP4="","",IF(AP4&gt;=0,0,IF(AP4+AO9&gt;=0,AP4,IF(AP4+AO9&lt;0,-AO9))))</f>
        <v>0</v>
      </c>
      <c r="AQ8" s="125">
        <f ca="1">IF(AQ4="","",IF(AQ4&gt;=0,0,IF(AQ4+AP9&gt;=0,AQ4,IF(AQ4+AP9&lt;0,-AP9))))</f>
        <v>0</v>
      </c>
      <c r="AR8" s="114"/>
      <c r="AS8" s="115"/>
      <c r="AT8" s="115"/>
      <c r="AU8" s="115"/>
      <c r="AV8" s="115"/>
      <c r="AW8" s="115"/>
      <c r="AX8" s="115"/>
      <c r="AY8" s="115"/>
      <c r="AZ8" s="115"/>
      <c r="BA8" s="115"/>
      <c r="BB8" s="115"/>
      <c r="BC8" s="115"/>
      <c r="BD8" s="86"/>
      <c r="BE8" s="86"/>
      <c r="BF8" s="86"/>
    </row>
    <row r="9" spans="1:74" ht="25.5" x14ac:dyDescent="0.2">
      <c r="A9" s="201"/>
      <c r="B9" s="116"/>
      <c r="C9" s="79" t="str">
        <f ca="1"/>
        <v/>
      </c>
      <c r="D9" s="80" t="str">
        <f ca="1"/>
        <v/>
      </c>
      <c r="E9" s="79" t="str">
        <f>IF('Paramétrage indicateurs'!I9="","",'Paramétrage indicateurs'!I9)</f>
        <v/>
      </c>
      <c r="F9" s="79" t="str">
        <f>IF('Paramétrage indicateurs'!J9="","",'Paramétrage indicateurs'!J9)</f>
        <v/>
      </c>
      <c r="G9" s="79" t="str">
        <f ca="1"/>
        <v/>
      </c>
      <c r="H9" s="81"/>
      <c r="I9" s="105"/>
      <c r="J9" s="106"/>
      <c r="K9" s="106"/>
      <c r="L9" s="106"/>
      <c r="M9" s="106"/>
      <c r="N9" s="107"/>
      <c r="O9" s="35" t="str">
        <f>IF('Paramétrage indicateurs'!G9="","",'Paramétrage indicateurs'!G9)</f>
        <v/>
      </c>
      <c r="P9" s="106"/>
      <c r="Q9" s="106"/>
      <c r="R9" s="106"/>
      <c r="S9" s="106"/>
      <c r="T9" s="106"/>
      <c r="U9" s="106"/>
      <c r="V9" s="117" t="str">
        <f t="shared" ca="1" si="0"/>
        <v/>
      </c>
      <c r="W9" s="111" t="str">
        <f t="shared" ca="1" si="1"/>
        <v/>
      </c>
      <c r="X9" s="111" t="str">
        <f t="shared" ca="1" si="2"/>
        <v/>
      </c>
      <c r="Y9" s="111" t="str">
        <f t="shared" ca="1" si="3"/>
        <v/>
      </c>
      <c r="Z9" s="111" t="str">
        <f t="shared" ca="1" si="4"/>
        <v/>
      </c>
      <c r="AA9" s="118" t="str">
        <f t="shared" ca="1" si="5"/>
        <v/>
      </c>
      <c r="AB9" s="111"/>
      <c r="AC9" s="122" t="s">
        <v>147</v>
      </c>
      <c r="AD9" s="123"/>
      <c r="AE9" s="125" t="str">
        <f ca="1">AE5</f>
        <v/>
      </c>
      <c r="AF9" s="125" t="str">
        <f ca="1">IFERROR(AE9+AF8+AF5,"")</f>
        <v/>
      </c>
      <c r="AG9" s="125" t="str">
        <f ca="1">IFERROR(AF9+AG8+AG5,"")</f>
        <v/>
      </c>
      <c r="AH9" s="125" t="str">
        <f ca="1">IFERROR(AG9+AH8+AH5,"")</f>
        <v/>
      </c>
      <c r="AI9" s="125" t="str">
        <f ca="1">IFERROR(AH9+AI8+AI5,"")</f>
        <v/>
      </c>
      <c r="AJ9"/>
      <c r="AK9" s="122" t="s">
        <v>147</v>
      </c>
      <c r="AL9" s="123"/>
      <c r="AM9" s="125">
        <f ca="1">AM5</f>
        <v>0.126</v>
      </c>
      <c r="AN9" s="125">
        <f ca="1">IFERROR(AM9+AN8+AN5,"")</f>
        <v>0.30600000000000005</v>
      </c>
      <c r="AO9" s="125">
        <f ca="1">IFERROR(AN9+AO8+AO5,"")</f>
        <v>0.48599999999999999</v>
      </c>
      <c r="AP9" s="125">
        <f ca="1">IFERROR(AO9+AP8+AP5,"")</f>
        <v>0.66600000000000004</v>
      </c>
      <c r="AQ9" s="125">
        <f ca="1">IFERROR(AP9+AQ8+AQ5,"")</f>
        <v>0.75600000000000001</v>
      </c>
      <c r="AR9" s="114"/>
      <c r="AS9" s="115"/>
      <c r="AT9" s="115"/>
      <c r="AU9" s="115"/>
      <c r="AV9" s="115"/>
      <c r="AW9" s="115"/>
      <c r="AX9" s="115"/>
      <c r="AY9" s="115"/>
      <c r="AZ9" s="115"/>
      <c r="BA9" s="115"/>
      <c r="BB9" s="115"/>
      <c r="BC9" s="115"/>
      <c r="BD9" s="86"/>
      <c r="BE9" s="86"/>
      <c r="BF9" s="86"/>
    </row>
    <row r="10" spans="1:74" x14ac:dyDescent="0.2">
      <c r="A10" s="201"/>
      <c r="B10" s="116"/>
      <c r="C10" s="79" t="str">
        <f ca="1"/>
        <v/>
      </c>
      <c r="D10" s="80" t="str">
        <f ca="1"/>
        <v/>
      </c>
      <c r="E10" s="79" t="str">
        <f>IF('Paramétrage indicateurs'!I10="","",'Paramétrage indicateurs'!I10)</f>
        <v/>
      </c>
      <c r="F10" s="79" t="str">
        <f>IF('Paramétrage indicateurs'!J10="","",'Paramétrage indicateurs'!J10)</f>
        <v/>
      </c>
      <c r="G10" s="79" t="str">
        <f ca="1"/>
        <v/>
      </c>
      <c r="H10" s="81"/>
      <c r="I10" s="126"/>
      <c r="J10" s="127"/>
      <c r="K10" s="127"/>
      <c r="L10" s="127"/>
      <c r="M10" s="127"/>
      <c r="N10" s="107"/>
      <c r="O10" s="35" t="str">
        <f>IF('Paramétrage indicateurs'!G10="","",'Paramétrage indicateurs'!G10)</f>
        <v/>
      </c>
      <c r="P10" s="106"/>
      <c r="Q10" s="106"/>
      <c r="R10" s="106"/>
      <c r="S10" s="106"/>
      <c r="T10" s="106"/>
      <c r="U10" s="106"/>
      <c r="V10" s="117" t="str">
        <f t="shared" ca="1" si="0"/>
        <v/>
      </c>
      <c r="W10" s="111" t="str">
        <f t="shared" ca="1" si="1"/>
        <v/>
      </c>
      <c r="X10" s="111" t="str">
        <f t="shared" ca="1" si="2"/>
        <v/>
      </c>
      <c r="Y10" s="111" t="str">
        <f t="shared" ca="1" si="3"/>
        <v/>
      </c>
      <c r="Z10" s="111" t="str">
        <f t="shared" ca="1" si="4"/>
        <v/>
      </c>
      <c r="AA10" s="118" t="str">
        <f t="shared" ca="1" si="5"/>
        <v/>
      </c>
      <c r="AB10" s="111"/>
      <c r="AC10"/>
      <c r="AD10"/>
      <c r="AE10"/>
      <c r="AF10"/>
      <c r="AG10"/>
      <c r="AH10"/>
      <c r="AI10"/>
      <c r="AJ10"/>
      <c r="AK10"/>
      <c r="AL10"/>
      <c r="AM10"/>
      <c r="AN10"/>
      <c r="AO10"/>
      <c r="AP10"/>
      <c r="AQ10"/>
      <c r="AR10" s="114"/>
      <c r="AS10" s="115"/>
      <c r="AT10" s="115"/>
      <c r="AU10" s="115"/>
      <c r="AV10" s="115"/>
      <c r="AW10" s="115"/>
      <c r="AX10" s="115"/>
      <c r="AY10" s="115"/>
      <c r="AZ10" s="115"/>
      <c r="BA10" s="115"/>
      <c r="BB10" s="115"/>
      <c r="BC10" s="115"/>
      <c r="BD10" s="86"/>
      <c r="BE10" s="86"/>
      <c r="BF10" s="86"/>
    </row>
    <row r="11" spans="1:74" x14ac:dyDescent="0.2">
      <c r="A11" s="201"/>
      <c r="B11" s="128"/>
      <c r="C11" s="88" t="str">
        <f ca="1"/>
        <v/>
      </c>
      <c r="D11" s="89" t="str">
        <f ca="1"/>
        <v/>
      </c>
      <c r="E11" s="79" t="str">
        <f>IF('Paramétrage indicateurs'!I11="","",'Paramétrage indicateurs'!I11)</f>
        <v/>
      </c>
      <c r="F11" s="79" t="str">
        <f>IF('Paramétrage indicateurs'!J11="","",'Paramétrage indicateurs'!J11)</f>
        <v/>
      </c>
      <c r="G11" s="88" t="str">
        <f ca="1"/>
        <v/>
      </c>
      <c r="H11" s="90"/>
      <c r="I11" s="126"/>
      <c r="J11" s="127"/>
      <c r="K11" s="127"/>
      <c r="L11" s="127"/>
      <c r="M11" s="127"/>
      <c r="N11" s="107"/>
      <c r="O11" s="35" t="str">
        <f>IF('Paramétrage indicateurs'!G11="","",'Paramétrage indicateurs'!G11)</f>
        <v/>
      </c>
      <c r="P11" s="106"/>
      <c r="Q11" s="106"/>
      <c r="R11" s="106"/>
      <c r="S11" s="106"/>
      <c r="T11" s="106"/>
      <c r="U11" s="106"/>
      <c r="V11" s="117" t="str">
        <f t="shared" ca="1" si="0"/>
        <v/>
      </c>
      <c r="W11" s="111" t="str">
        <f t="shared" ca="1" si="1"/>
        <v/>
      </c>
      <c r="X11" s="111" t="str">
        <f t="shared" ca="1" si="2"/>
        <v/>
      </c>
      <c r="Y11" s="111" t="str">
        <f t="shared" ca="1" si="3"/>
        <v/>
      </c>
      <c r="Z11" s="111" t="str">
        <f t="shared" ca="1" si="4"/>
        <v/>
      </c>
      <c r="AA11" s="118" t="str">
        <f t="shared" ca="1" si="5"/>
        <v/>
      </c>
      <c r="AB11" s="111"/>
      <c r="AC11" s="129" t="s">
        <v>148</v>
      </c>
      <c r="AD11" s="130"/>
      <c r="AE11" s="114"/>
      <c r="AF11" s="114"/>
      <c r="AG11" s="114"/>
      <c r="AH11" s="114"/>
      <c r="AI11" s="114"/>
      <c r="AJ11"/>
      <c r="AK11" s="129" t="s">
        <v>148</v>
      </c>
      <c r="AL11" s="130"/>
      <c r="AM11" s="114"/>
      <c r="AN11" s="114"/>
      <c r="AO11" s="114"/>
      <c r="AP11" s="114"/>
      <c r="AQ11" s="114"/>
      <c r="AR11" s="114"/>
      <c r="AS11" s="115"/>
      <c r="AT11" s="115"/>
      <c r="AU11" s="115"/>
      <c r="AV11" s="115"/>
      <c r="AW11" s="115"/>
      <c r="AX11" s="115"/>
      <c r="AY11" s="115"/>
      <c r="AZ11" s="115"/>
      <c r="BA11" s="115"/>
      <c r="BB11" s="115"/>
      <c r="BC11" s="115"/>
      <c r="BD11" s="86"/>
      <c r="BE11" s="86"/>
      <c r="BF11" s="86"/>
    </row>
    <row r="12" spans="1:74" ht="12.75" customHeight="1" x14ac:dyDescent="0.2">
      <c r="A12" s="201" t="s">
        <v>58</v>
      </c>
      <c r="B12" s="203" t="s">
        <v>81</v>
      </c>
      <c r="C12" s="79">
        <f t="array" ref="C12:C21" ca="1">IF({1;2;3;4;5;6;7;8;9;10}&lt;=COUNTIF(code_domaine,"COUV"),INDEX(id_catalogue,SMALL(IF(code_domaine="COUV",ROW(INDIRECT("1:"&amp;ROWS(code_domaine)))),{1;2;3;4;5;6;7;8;9;10})),"")</f>
        <v>4</v>
      </c>
      <c r="D12" s="80" t="str">
        <f t="array" ref="D12:D21" ca="1">IF({1;2;3;4;5;6;7;8;9;10}&lt;=COUNTIF(code_domaine,"COUV"),INDEX(indicateurs_choisis,SMALL(IF(code_domaine="COUV",ROW(INDIRECT("1:"&amp;ROWS(code_domaine)))),{1;2;3;4;5;6;7;8;9;10})),"")</f>
        <v>% prairies permanentes dans la SAU</v>
      </c>
      <c r="E12" s="79">
        <f>IF('Paramétrage indicateurs'!I12="","",'Paramétrage indicateurs'!I12)</f>
        <v>25</v>
      </c>
      <c r="F12" s="79">
        <f>IF('Paramétrage indicateurs'!J12="","",'Paramétrage indicateurs'!J12)</f>
        <v>75</v>
      </c>
      <c r="G12" s="79" t="str">
        <f t="array" ref="G12:G21" ca="1">IF({1;2;3;4;5;6;7;8;9;10}&lt;=COUNTIF(code_domaine,"COUV"),INDEX(unite,SMALL(IF(code_domaine="COUV",ROW(INDIRECT("1:"&amp;ROWS(code_domaine)))),{1;2;3;4;5;6;7;8;9;10})),"")</f>
        <v>%</v>
      </c>
      <c r="H12" s="81"/>
      <c r="I12" s="106">
        <v>33</v>
      </c>
      <c r="J12" s="106">
        <v>40</v>
      </c>
      <c r="K12" s="106">
        <v>50</v>
      </c>
      <c r="L12" s="106">
        <v>60</v>
      </c>
      <c r="M12" s="106">
        <v>70</v>
      </c>
      <c r="N12" s="106">
        <v>80</v>
      </c>
      <c r="O12" s="35">
        <f>IF('Paramétrage indicateurs'!G12="","",'Paramétrage indicateurs'!G12)</f>
        <v>1</v>
      </c>
      <c r="P12" s="106"/>
      <c r="Q12" s="106"/>
      <c r="R12" s="106"/>
      <c r="S12" s="106"/>
      <c r="T12" s="106"/>
      <c r="U12" s="106"/>
      <c r="V12" s="117">
        <f t="shared" ca="1" si="0"/>
        <v>0.16</v>
      </c>
      <c r="W12" s="111">
        <f t="shared" ca="1" si="1"/>
        <v>0.3</v>
      </c>
      <c r="X12" s="111">
        <f t="shared" ca="1" si="2"/>
        <v>0.5</v>
      </c>
      <c r="Y12" s="111">
        <f t="shared" ca="1" si="3"/>
        <v>0.7</v>
      </c>
      <c r="Z12" s="111">
        <f t="shared" ca="1" si="4"/>
        <v>0.9</v>
      </c>
      <c r="AA12" s="118">
        <f t="shared" ca="1" si="5"/>
        <v>1</v>
      </c>
      <c r="AB12" s="131"/>
      <c r="AC12" s="132" t="s">
        <v>149</v>
      </c>
      <c r="AD12" s="133"/>
      <c r="AE12" s="134" t="str">
        <f ca="1">IF(AF3="","",MIN($AF3:AI3))</f>
        <v/>
      </c>
      <c r="AF12" s="134" t="str">
        <f ca="1">IF(AG3="","",MIN($AG3:AI3))</f>
        <v/>
      </c>
      <c r="AG12" s="134" t="str">
        <f ca="1">IF(AH3="","",MIN($AH3:AI3))</f>
        <v/>
      </c>
      <c r="AH12" s="134" t="str">
        <f ca="1">IF(AI3="","",MIN($AI3:AI3))</f>
        <v/>
      </c>
      <c r="AI12" s="135"/>
      <c r="AJ12"/>
      <c r="AK12" s="132" t="s">
        <v>149</v>
      </c>
      <c r="AL12" s="133"/>
      <c r="AM12" s="134">
        <f ca="1">IF(AN3="","",MIN($AN3:AQ3))</f>
        <v>0.37</v>
      </c>
      <c r="AN12" s="134">
        <f ca="1">IF(AO3="","",MIN($AO3:AQ3))</f>
        <v>0.55000000000000004</v>
      </c>
      <c r="AO12" s="134">
        <f ca="1">IF(AP3="","",MIN($AP3:AQ3))</f>
        <v>0.73</v>
      </c>
      <c r="AP12" s="134">
        <f ca="1">IF(AQ3="","",MIN($AQ3:AQ3))</f>
        <v>0.91</v>
      </c>
      <c r="AQ12" s="135"/>
      <c r="AR12" s="114"/>
      <c r="AS12" s="115"/>
      <c r="AT12" s="115"/>
      <c r="AU12" s="115"/>
      <c r="AV12" s="115"/>
      <c r="AW12" s="115"/>
      <c r="AX12" s="115"/>
      <c r="AY12" s="115"/>
      <c r="AZ12" s="115"/>
      <c r="BA12" s="115"/>
      <c r="BB12" s="115"/>
      <c r="BC12" s="115"/>
      <c r="BD12" s="86"/>
      <c r="BE12" s="86"/>
      <c r="BF12" s="86"/>
    </row>
    <row r="13" spans="1:74" x14ac:dyDescent="0.2">
      <c r="A13" s="201"/>
      <c r="B13" s="203"/>
      <c r="C13" s="79" t="str">
        <f ca="1"/>
        <v/>
      </c>
      <c r="D13" s="80" t="str">
        <f ca="1"/>
        <v/>
      </c>
      <c r="E13" s="79" t="str">
        <f>IF('Paramétrage indicateurs'!I13="","",'Paramétrage indicateurs'!I13)</f>
        <v/>
      </c>
      <c r="F13" s="79" t="str">
        <f>IF('Paramétrage indicateurs'!J13="","",'Paramétrage indicateurs'!J13)</f>
        <v/>
      </c>
      <c r="G13" s="79" t="str">
        <f ca="1"/>
        <v/>
      </c>
      <c r="H13" s="81"/>
      <c r="I13" s="126"/>
      <c r="J13" s="106"/>
      <c r="K13" s="106"/>
      <c r="L13" s="106"/>
      <c r="M13" s="106"/>
      <c r="N13" s="107"/>
      <c r="O13" s="35" t="str">
        <f>IF('Paramétrage indicateurs'!G13="","",'Paramétrage indicateurs'!G13)</f>
        <v/>
      </c>
      <c r="P13" s="106"/>
      <c r="Q13" s="106"/>
      <c r="R13" s="106"/>
      <c r="S13" s="106"/>
      <c r="T13" s="106"/>
      <c r="U13" s="106"/>
      <c r="V13" s="117" t="str">
        <f t="shared" ca="1" si="0"/>
        <v/>
      </c>
      <c r="W13" s="111" t="str">
        <f t="shared" ca="1" si="1"/>
        <v/>
      </c>
      <c r="X13" s="111" t="str">
        <f t="shared" ca="1" si="2"/>
        <v/>
      </c>
      <c r="Y13" s="111" t="str">
        <f t="shared" ca="1" si="3"/>
        <v/>
      </c>
      <c r="Z13" s="111" t="str">
        <f t="shared" ca="1" si="4"/>
        <v/>
      </c>
      <c r="AA13" s="118" t="str">
        <f t="shared" ca="1" si="5"/>
        <v/>
      </c>
      <c r="AB13" s="131"/>
      <c r="AC13" s="132" t="s">
        <v>150</v>
      </c>
      <c r="AD13" s="133"/>
      <c r="AE13" s="136" t="str">
        <f ca="1">IFERROR(IF(AE12-AE3&lt;0,0,AE12-AE3),"")</f>
        <v/>
      </c>
      <c r="AF13" s="136" t="str">
        <f ca="1">IFERROR(IF(AF12-AF3&lt;0,0,AF12-AF3),"")</f>
        <v/>
      </c>
      <c r="AG13" s="136" t="str">
        <f ca="1">IFERROR(IF(AG12-AG3&lt;0,0,AG12-AG3),"")</f>
        <v/>
      </c>
      <c r="AH13" s="136" t="str">
        <f ca="1">IFERROR(IF(AH12-AH3&lt;0,0,AH12-AH3),"")</f>
        <v/>
      </c>
      <c r="AI13" s="135"/>
      <c r="AJ13"/>
      <c r="AK13" s="132" t="s">
        <v>150</v>
      </c>
      <c r="AL13" s="133"/>
      <c r="AM13" s="136">
        <f ca="1">IFERROR(IF(AM12-AM3&lt;0,0,AM12-AM3),"")</f>
        <v>0.126</v>
      </c>
      <c r="AN13" s="136">
        <f ca="1">IFERROR(IF(AN12-AN3&lt;0,0,AN12-AN3),"")</f>
        <v>0.18000000000000005</v>
      </c>
      <c r="AO13" s="136">
        <f ca="1">IFERROR(IF(AO12-AO3&lt;0,0,AO12-AO3),"")</f>
        <v>0.17999999999999994</v>
      </c>
      <c r="AP13" s="136">
        <f ca="1">IFERROR(IF(AP12-AP3&lt;0,0,AP12-AP3),"")</f>
        <v>0.18000000000000005</v>
      </c>
      <c r="AQ13" s="135"/>
      <c r="AR13" s="114"/>
      <c r="AS13" s="115"/>
      <c r="AT13" s="115"/>
      <c r="AU13" s="115"/>
      <c r="AV13" s="115"/>
      <c r="AW13" s="115"/>
      <c r="AX13" s="115"/>
      <c r="AY13" s="115"/>
      <c r="AZ13" s="115"/>
      <c r="BA13" s="115"/>
      <c r="BB13" s="115"/>
      <c r="BC13" s="115"/>
      <c r="BD13" s="86"/>
      <c r="BE13" s="86"/>
      <c r="BF13" s="86"/>
    </row>
    <row r="14" spans="1:74" x14ac:dyDescent="0.2">
      <c r="A14" s="201"/>
      <c r="B14" s="203"/>
      <c r="C14" s="79" t="str">
        <f ca="1"/>
        <v/>
      </c>
      <c r="D14" s="80" t="str">
        <f ca="1"/>
        <v/>
      </c>
      <c r="E14" s="79" t="str">
        <f>IF('Paramétrage indicateurs'!I14="","",'Paramétrage indicateurs'!I14)</f>
        <v/>
      </c>
      <c r="F14" s="79" t="str">
        <f>IF('Paramétrage indicateurs'!J14="","",'Paramétrage indicateurs'!J14)</f>
        <v/>
      </c>
      <c r="G14" s="79" t="str">
        <f ca="1"/>
        <v/>
      </c>
      <c r="H14" s="81"/>
      <c r="I14" s="126"/>
      <c r="J14" s="106"/>
      <c r="K14" s="106"/>
      <c r="L14" s="106"/>
      <c r="M14" s="106"/>
      <c r="N14" s="107"/>
      <c r="O14" s="35" t="str">
        <f>IF('Paramétrage indicateurs'!G14="","",'Paramétrage indicateurs'!G14)</f>
        <v/>
      </c>
      <c r="P14" s="106"/>
      <c r="Q14" s="106"/>
      <c r="R14" s="106"/>
      <c r="S14" s="106"/>
      <c r="T14" s="106"/>
      <c r="U14" s="106"/>
      <c r="V14" s="117" t="str">
        <f t="shared" ca="1" si="0"/>
        <v/>
      </c>
      <c r="W14" s="111" t="str">
        <f t="shared" ca="1" si="1"/>
        <v/>
      </c>
      <c r="X14" s="111" t="str">
        <f t="shared" ca="1" si="2"/>
        <v/>
      </c>
      <c r="Y14" s="111" t="str">
        <f t="shared" ca="1" si="3"/>
        <v/>
      </c>
      <c r="Z14" s="111" t="str">
        <f t="shared" ca="1" si="4"/>
        <v/>
      </c>
      <c r="AA14" s="118" t="str">
        <f t="shared" ca="1" si="5"/>
        <v/>
      </c>
      <c r="AB14" s="131"/>
      <c r="AC14" s="132" t="s">
        <v>151</v>
      </c>
      <c r="AD14" s="133"/>
      <c r="AE14" s="134" t="str">
        <f ca="1">IFERROR(MAX(AE5-AE13,0),"")</f>
        <v/>
      </c>
      <c r="AF14" s="134" t="str">
        <f ca="1">IFERROR(MAX(AF5-AF13,0),"")</f>
        <v/>
      </c>
      <c r="AG14" s="134" t="str">
        <f ca="1">IFERROR(MAX(AG5-AG13,0),"")</f>
        <v/>
      </c>
      <c r="AH14" s="134" t="str">
        <f ca="1">IFERROR(MAX(AH5-AH13,0),"")</f>
        <v/>
      </c>
      <c r="AI14" s="135"/>
      <c r="AJ14"/>
      <c r="AK14" s="132" t="s">
        <v>151</v>
      </c>
      <c r="AL14" s="133"/>
      <c r="AM14" s="134">
        <f ca="1">IFERROR(MAX(AM5-AM13,0),"")</f>
        <v>0</v>
      </c>
      <c r="AN14" s="134">
        <f ca="1">IFERROR(MAX(AN5-AN13,0),"")</f>
        <v>0</v>
      </c>
      <c r="AO14" s="134">
        <f ca="1">IFERROR(MAX(AO5-AO13,0),"")</f>
        <v>0</v>
      </c>
      <c r="AP14" s="134">
        <f ca="1">IFERROR(MAX(AP5-AP13,0),"")</f>
        <v>0</v>
      </c>
      <c r="AQ14" s="135"/>
      <c r="AR14" s="137"/>
      <c r="AT14" s="115"/>
      <c r="AU14" s="115"/>
      <c r="AV14" s="115"/>
      <c r="AW14" s="115"/>
      <c r="AX14" s="115"/>
      <c r="AY14" s="115"/>
      <c r="AZ14" s="115"/>
      <c r="BA14" s="115"/>
      <c r="BB14" s="115"/>
      <c r="BC14" s="115"/>
      <c r="BD14" s="86"/>
      <c r="BE14" s="86"/>
      <c r="BF14" s="86"/>
    </row>
    <row r="15" spans="1:74" x14ac:dyDescent="0.2">
      <c r="A15" s="201"/>
      <c r="B15" s="203"/>
      <c r="C15" s="79" t="str">
        <f ca="1"/>
        <v/>
      </c>
      <c r="D15" s="80" t="str">
        <f ca="1"/>
        <v/>
      </c>
      <c r="E15" s="79" t="str">
        <f>IF('Paramétrage indicateurs'!I15="","",'Paramétrage indicateurs'!I15)</f>
        <v/>
      </c>
      <c r="F15" s="79" t="str">
        <f>IF('Paramétrage indicateurs'!J15="","",'Paramétrage indicateurs'!J15)</f>
        <v/>
      </c>
      <c r="G15" s="79" t="str">
        <f ca="1"/>
        <v/>
      </c>
      <c r="H15" s="81"/>
      <c r="I15" s="126"/>
      <c r="J15" s="106"/>
      <c r="K15" s="106"/>
      <c r="L15" s="106"/>
      <c r="M15" s="106"/>
      <c r="N15" s="107"/>
      <c r="O15" s="35" t="str">
        <f>IF('Paramétrage indicateurs'!G15="","",'Paramétrage indicateurs'!G15)</f>
        <v/>
      </c>
      <c r="P15" s="106"/>
      <c r="Q15" s="106"/>
      <c r="R15" s="106"/>
      <c r="S15" s="106"/>
      <c r="T15" s="106"/>
      <c r="U15" s="106"/>
      <c r="V15" s="117" t="str">
        <f t="shared" ca="1" si="0"/>
        <v/>
      </c>
      <c r="W15" s="111" t="str">
        <f t="shared" ca="1" si="1"/>
        <v/>
      </c>
      <c r="X15" s="111" t="str">
        <f t="shared" ca="1" si="2"/>
        <v/>
      </c>
      <c r="Y15" s="111" t="str">
        <f t="shared" ca="1" si="3"/>
        <v/>
      </c>
      <c r="Z15" s="111" t="str">
        <f t="shared" ca="1" si="4"/>
        <v/>
      </c>
      <c r="AA15" s="118" t="str">
        <f t="shared" ca="1" si="5"/>
        <v/>
      </c>
      <c r="AB15" s="131"/>
      <c r="AC15" s="132" t="s">
        <v>152</v>
      </c>
      <c r="AD15" s="133"/>
      <c r="AE15" s="134" t="str">
        <f ca="1">IF(AE14="",AE5,AE5-AE14)</f>
        <v/>
      </c>
      <c r="AF15" s="134" t="str">
        <f ca="1">IF(AF14="",AF5,AF5-AF14)</f>
        <v/>
      </c>
      <c r="AG15" s="134" t="str">
        <f ca="1">IF(AG14="",AG5,AG5-AG14)</f>
        <v/>
      </c>
      <c r="AH15" s="134" t="str">
        <f ca="1">IF(AH14="",AH5,AH5-AH14)</f>
        <v/>
      </c>
      <c r="AI15" s="134" t="str">
        <f ca="1">IF(AI14="",AI5,AI5-AI14)</f>
        <v/>
      </c>
      <c r="AJ15"/>
      <c r="AK15" s="132" t="s">
        <v>152</v>
      </c>
      <c r="AL15" s="133"/>
      <c r="AM15" s="134">
        <f ca="1">IF(AM14="",AM5,AM5-AM14)</f>
        <v>0.126</v>
      </c>
      <c r="AN15" s="134">
        <f ca="1">IF(AN14="",AN5,AN5-AN14)</f>
        <v>0.18000000000000005</v>
      </c>
      <c r="AO15" s="134">
        <f ca="1">IF(AO14="",AO5,AO5-AO14)</f>
        <v>0.17999999999999994</v>
      </c>
      <c r="AP15" s="134">
        <f ca="1">IF(AP14="",AP5,AP5-AP14)</f>
        <v>0.18000000000000005</v>
      </c>
      <c r="AQ15" s="134">
        <f ca="1">IF(AQ14="",AQ5,AQ5-AQ14)</f>
        <v>8.9999999999999969E-2</v>
      </c>
      <c r="AR15" s="114"/>
      <c r="AS15" s="115"/>
      <c r="AT15" s="115"/>
      <c r="AU15" s="115"/>
      <c r="AV15" s="115"/>
      <c r="AW15" s="115"/>
      <c r="AX15" s="115"/>
      <c r="AY15" s="115"/>
      <c r="AZ15" s="115"/>
      <c r="BA15" s="115"/>
      <c r="BB15" s="115"/>
      <c r="BC15" s="115"/>
      <c r="BD15" s="86"/>
      <c r="BE15" s="86"/>
      <c r="BF15" s="86"/>
    </row>
    <row r="16" spans="1:74" x14ac:dyDescent="0.2">
      <c r="A16" s="201"/>
      <c r="B16" s="203"/>
      <c r="C16" s="79" t="str">
        <f ca="1"/>
        <v/>
      </c>
      <c r="D16" s="80" t="str">
        <f ca="1"/>
        <v/>
      </c>
      <c r="E16" s="79" t="str">
        <f>IF('Paramétrage indicateurs'!I16="","",'Paramétrage indicateurs'!I16)</f>
        <v/>
      </c>
      <c r="F16" s="79" t="str">
        <f>IF('Paramétrage indicateurs'!J16="","",'Paramétrage indicateurs'!J16)</f>
        <v/>
      </c>
      <c r="G16" s="79" t="str">
        <f ca="1"/>
        <v/>
      </c>
      <c r="H16" s="81"/>
      <c r="I16" s="126"/>
      <c r="J16" s="127"/>
      <c r="K16" s="127"/>
      <c r="L16" s="127"/>
      <c r="M16" s="127"/>
      <c r="N16" s="107"/>
      <c r="O16" s="35" t="str">
        <f>IF('Paramétrage indicateurs'!G16="","",'Paramétrage indicateurs'!G16)</f>
        <v/>
      </c>
      <c r="P16" s="106"/>
      <c r="Q16" s="106"/>
      <c r="R16" s="106"/>
      <c r="S16" s="106"/>
      <c r="T16" s="106"/>
      <c r="U16" s="106"/>
      <c r="V16" s="117" t="str">
        <f t="shared" ca="1" si="0"/>
        <v/>
      </c>
      <c r="W16" s="111" t="str">
        <f t="shared" ca="1" si="1"/>
        <v/>
      </c>
      <c r="X16" s="111" t="str">
        <f t="shared" ca="1" si="2"/>
        <v/>
      </c>
      <c r="Y16" s="111" t="str">
        <f t="shared" ca="1" si="3"/>
        <v/>
      </c>
      <c r="Z16" s="111" t="str">
        <f t="shared" ca="1" si="4"/>
        <v/>
      </c>
      <c r="AA16" s="118" t="str">
        <f t="shared" ca="1" si="5"/>
        <v/>
      </c>
      <c r="AB16" s="131"/>
      <c r="AC16"/>
      <c r="AD16"/>
      <c r="AE16"/>
      <c r="AF16"/>
      <c r="AG16"/>
      <c r="AH16"/>
      <c r="AI16"/>
      <c r="AJ16"/>
      <c r="AK16"/>
      <c r="AL16"/>
      <c r="AM16"/>
      <c r="AN16"/>
      <c r="AO16"/>
      <c r="AP16"/>
      <c r="AQ16"/>
      <c r="AR16" s="114"/>
      <c r="AS16" s="115"/>
      <c r="AT16" s="115"/>
      <c r="AU16" s="115"/>
      <c r="AV16" s="115"/>
      <c r="AW16" s="115"/>
      <c r="AX16" s="115"/>
      <c r="AY16" s="115"/>
      <c r="AZ16" s="115"/>
      <c r="BA16" s="115"/>
      <c r="BB16" s="115"/>
      <c r="BC16" s="115"/>
      <c r="BD16" s="86"/>
      <c r="BE16" s="86"/>
      <c r="BF16" s="86"/>
    </row>
    <row r="17" spans="1:58" x14ac:dyDescent="0.2">
      <c r="A17" s="201"/>
      <c r="B17" s="203"/>
      <c r="C17" s="79" t="str">
        <f ca="1"/>
        <v/>
      </c>
      <c r="D17" s="80" t="str">
        <f ca="1"/>
        <v/>
      </c>
      <c r="E17" s="79" t="str">
        <f>IF('Paramétrage indicateurs'!I17="","",'Paramétrage indicateurs'!I17)</f>
        <v/>
      </c>
      <c r="F17" s="79" t="str">
        <f>IF('Paramétrage indicateurs'!J17="","",'Paramétrage indicateurs'!J17)</f>
        <v/>
      </c>
      <c r="G17" s="79" t="str">
        <f ca="1"/>
        <v/>
      </c>
      <c r="H17" s="81"/>
      <c r="I17" s="126"/>
      <c r="J17" s="127"/>
      <c r="K17" s="127"/>
      <c r="L17" s="127"/>
      <c r="M17" s="127"/>
      <c r="N17" s="107"/>
      <c r="O17" s="35" t="str">
        <f>IF('Paramétrage indicateurs'!G17="","",'Paramétrage indicateurs'!G17)</f>
        <v/>
      </c>
      <c r="P17" s="106"/>
      <c r="Q17" s="106"/>
      <c r="R17" s="106"/>
      <c r="S17" s="106"/>
      <c r="T17" s="106"/>
      <c r="U17" s="106"/>
      <c r="V17" s="117" t="str">
        <f t="shared" ca="1" si="0"/>
        <v/>
      </c>
      <c r="W17" s="111" t="str">
        <f t="shared" ca="1" si="1"/>
        <v/>
      </c>
      <c r="X17" s="111" t="str">
        <f t="shared" ca="1" si="2"/>
        <v/>
      </c>
      <c r="Y17" s="111" t="str">
        <f t="shared" ca="1" si="3"/>
        <v/>
      </c>
      <c r="Z17" s="111" t="str">
        <f t="shared" ca="1" si="4"/>
        <v/>
      </c>
      <c r="AA17" s="118" t="str">
        <f t="shared" ca="1" si="5"/>
        <v/>
      </c>
      <c r="AB17" s="131"/>
      <c r="AC17" s="131"/>
      <c r="AD17" s="131"/>
      <c r="AE17" s="131"/>
      <c r="AF17" s="131"/>
      <c r="AG17" s="131"/>
      <c r="AH17" s="131"/>
      <c r="AI17" s="131"/>
      <c r="AJ17"/>
      <c r="AK17"/>
      <c r="AL17"/>
      <c r="AM17"/>
      <c r="AN17"/>
      <c r="AO17"/>
      <c r="AP17"/>
      <c r="AQ17"/>
      <c r="AR17" s="114"/>
      <c r="AS17" s="115"/>
      <c r="AT17" s="115"/>
      <c r="AU17" s="115"/>
      <c r="AV17" s="115"/>
      <c r="AW17" s="115"/>
      <c r="AX17" s="115"/>
      <c r="AY17" s="115"/>
      <c r="AZ17" s="115"/>
      <c r="BA17" s="115"/>
      <c r="BB17" s="115"/>
      <c r="BC17" s="115"/>
      <c r="BD17" s="86"/>
      <c r="BE17" s="86"/>
      <c r="BF17" s="86"/>
    </row>
    <row r="18" spans="1:58" x14ac:dyDescent="0.2">
      <c r="A18" s="201"/>
      <c r="B18" s="203"/>
      <c r="C18" s="79" t="str">
        <f ca="1"/>
        <v/>
      </c>
      <c r="D18" s="80" t="str">
        <f ca="1"/>
        <v/>
      </c>
      <c r="E18" s="79" t="str">
        <f>IF('Paramétrage indicateurs'!I18="","",'Paramétrage indicateurs'!I18)</f>
        <v/>
      </c>
      <c r="F18" s="79" t="str">
        <f>IF('Paramétrage indicateurs'!J18="","",'Paramétrage indicateurs'!J18)</f>
        <v/>
      </c>
      <c r="G18" s="79" t="str">
        <f ca="1"/>
        <v/>
      </c>
      <c r="H18" s="81"/>
      <c r="I18" s="126"/>
      <c r="J18" s="127"/>
      <c r="K18" s="127"/>
      <c r="L18" s="127"/>
      <c r="M18" s="127"/>
      <c r="N18" s="107"/>
      <c r="O18" s="35" t="str">
        <f>IF('Paramétrage indicateurs'!G18="","",'Paramétrage indicateurs'!G18)</f>
        <v/>
      </c>
      <c r="P18" s="106"/>
      <c r="Q18" s="106"/>
      <c r="R18" s="106"/>
      <c r="S18" s="106"/>
      <c r="T18" s="106"/>
      <c r="U18" s="106"/>
      <c r="V18" s="117" t="str">
        <f t="shared" ca="1" si="0"/>
        <v/>
      </c>
      <c r="W18" s="111" t="str">
        <f t="shared" ca="1" si="1"/>
        <v/>
      </c>
      <c r="X18" s="111" t="str">
        <f t="shared" ca="1" si="2"/>
        <v/>
      </c>
      <c r="Y18" s="111" t="str">
        <f t="shared" ca="1" si="3"/>
        <v/>
      </c>
      <c r="Z18" s="111" t="str">
        <f t="shared" ca="1" si="4"/>
        <v/>
      </c>
      <c r="AA18" s="118" t="str">
        <f t="shared" ca="1" si="5"/>
        <v/>
      </c>
      <c r="AB18" s="131"/>
      <c r="AC18" s="131"/>
      <c r="AD18" s="131"/>
      <c r="AE18" s="131"/>
      <c r="AF18" s="131"/>
      <c r="AG18" s="131"/>
      <c r="AH18" s="131"/>
      <c r="AI18" s="131"/>
      <c r="AJ18"/>
      <c r="AK18"/>
      <c r="AL18"/>
      <c r="AM18"/>
      <c r="AN18"/>
      <c r="AO18"/>
      <c r="AP18"/>
      <c r="AQ18"/>
      <c r="AR18" s="114"/>
      <c r="AS18" s="115"/>
      <c r="AT18" s="115"/>
      <c r="AU18" s="115"/>
      <c r="AV18" s="115"/>
      <c r="AW18" s="115"/>
      <c r="AX18" s="115"/>
      <c r="AY18" s="115"/>
      <c r="AZ18" s="115"/>
      <c r="BA18" s="115"/>
      <c r="BB18" s="115"/>
      <c r="BC18" s="115"/>
      <c r="BD18" s="86"/>
      <c r="BE18" s="86"/>
      <c r="BF18" s="86"/>
    </row>
    <row r="19" spans="1:58" x14ac:dyDescent="0.2">
      <c r="A19" s="201"/>
      <c r="B19" s="203"/>
      <c r="C19" s="79" t="str">
        <f ca="1"/>
        <v/>
      </c>
      <c r="D19" s="80" t="str">
        <f ca="1"/>
        <v/>
      </c>
      <c r="E19" s="79" t="str">
        <f>IF('Paramétrage indicateurs'!I19="","",'Paramétrage indicateurs'!I19)</f>
        <v/>
      </c>
      <c r="F19" s="79" t="str">
        <f>IF('Paramétrage indicateurs'!J19="","",'Paramétrage indicateurs'!J19)</f>
        <v/>
      </c>
      <c r="G19" s="79" t="str">
        <f ca="1"/>
        <v/>
      </c>
      <c r="H19" s="81"/>
      <c r="I19" s="126"/>
      <c r="J19" s="127"/>
      <c r="K19" s="127"/>
      <c r="L19" s="127"/>
      <c r="M19" s="127"/>
      <c r="N19" s="107"/>
      <c r="O19" s="35" t="str">
        <f>IF('Paramétrage indicateurs'!G19="","",'Paramétrage indicateurs'!G19)</f>
        <v/>
      </c>
      <c r="P19" s="106"/>
      <c r="Q19" s="106"/>
      <c r="R19" s="106"/>
      <c r="S19" s="106"/>
      <c r="T19" s="106"/>
      <c r="U19" s="106"/>
      <c r="V19" s="117" t="str">
        <f t="shared" ca="1" si="0"/>
        <v/>
      </c>
      <c r="W19" s="111" t="str">
        <f t="shared" ca="1" si="1"/>
        <v/>
      </c>
      <c r="X19" s="111" t="str">
        <f t="shared" ca="1" si="2"/>
        <v/>
      </c>
      <c r="Y19" s="111" t="str">
        <f t="shared" ca="1" si="3"/>
        <v/>
      </c>
      <c r="Z19" s="111" t="str">
        <f t="shared" ca="1" si="4"/>
        <v/>
      </c>
      <c r="AA19" s="118" t="str">
        <f t="shared" ca="1" si="5"/>
        <v/>
      </c>
      <c r="AB19" s="131"/>
      <c r="AC19" s="131"/>
      <c r="AD19" s="131"/>
      <c r="AE19" s="131"/>
      <c r="AF19" s="131"/>
      <c r="AG19" s="131"/>
      <c r="AH19" s="131"/>
      <c r="AI19" s="131"/>
      <c r="AJ19"/>
      <c r="AK19"/>
      <c r="AL19"/>
      <c r="AM19"/>
      <c r="AN19"/>
      <c r="AO19"/>
      <c r="AP19"/>
      <c r="AQ19"/>
      <c r="AR19" s="114"/>
      <c r="AS19" s="115"/>
      <c r="AT19" s="115"/>
      <c r="AU19" s="115"/>
      <c r="AV19" s="115"/>
      <c r="AW19" s="115"/>
      <c r="AX19" s="115"/>
      <c r="AY19" s="115"/>
      <c r="AZ19" s="115"/>
      <c r="BA19" s="115"/>
      <c r="BB19" s="115"/>
      <c r="BC19" s="115"/>
      <c r="BD19" s="86"/>
      <c r="BE19" s="86"/>
      <c r="BF19" s="86"/>
    </row>
    <row r="20" spans="1:58" x14ac:dyDescent="0.2">
      <c r="A20" s="201"/>
      <c r="B20" s="203"/>
      <c r="C20" s="79" t="str">
        <f ca="1"/>
        <v/>
      </c>
      <c r="D20" s="80" t="str">
        <f ca="1"/>
        <v/>
      </c>
      <c r="E20" s="79" t="str">
        <f>IF('Paramétrage indicateurs'!I20="","",'Paramétrage indicateurs'!I20)</f>
        <v/>
      </c>
      <c r="F20" s="79" t="str">
        <f>IF('Paramétrage indicateurs'!J20="","",'Paramétrage indicateurs'!J20)</f>
        <v/>
      </c>
      <c r="G20" s="79" t="str">
        <f ca="1"/>
        <v/>
      </c>
      <c r="H20" s="81"/>
      <c r="I20" s="126"/>
      <c r="J20" s="127"/>
      <c r="K20" s="127"/>
      <c r="L20" s="127"/>
      <c r="M20" s="127"/>
      <c r="N20" s="107"/>
      <c r="O20" s="35" t="str">
        <f>IF('Paramétrage indicateurs'!G20="","",'Paramétrage indicateurs'!G20)</f>
        <v/>
      </c>
      <c r="P20" s="106"/>
      <c r="Q20" s="106"/>
      <c r="R20" s="106"/>
      <c r="S20" s="106"/>
      <c r="T20" s="106"/>
      <c r="U20" s="106"/>
      <c r="V20" s="117" t="str">
        <f t="shared" ca="1" si="0"/>
        <v/>
      </c>
      <c r="W20" s="111" t="str">
        <f t="shared" ca="1" si="1"/>
        <v/>
      </c>
      <c r="X20" s="111" t="str">
        <f t="shared" ca="1" si="2"/>
        <v/>
      </c>
      <c r="Y20" s="111" t="str">
        <f t="shared" ca="1" si="3"/>
        <v/>
      </c>
      <c r="Z20" s="111" t="str">
        <f t="shared" ca="1" si="4"/>
        <v/>
      </c>
      <c r="AA20" s="118" t="str">
        <f t="shared" ca="1" si="5"/>
        <v/>
      </c>
      <c r="AB20" s="131"/>
      <c r="AC20"/>
      <c r="AD20"/>
      <c r="AE20"/>
      <c r="AF20"/>
      <c r="AG20"/>
      <c r="AH20"/>
      <c r="AI20"/>
      <c r="AJ20"/>
      <c r="AK20"/>
      <c r="AL20"/>
      <c r="AM20"/>
      <c r="AN20"/>
      <c r="AO20"/>
      <c r="AP20"/>
      <c r="AQ20"/>
      <c r="AR20" s="114"/>
      <c r="AS20" s="115"/>
      <c r="AT20" s="115"/>
      <c r="AU20" s="115"/>
      <c r="AV20" s="115"/>
      <c r="AW20" s="115"/>
      <c r="AX20" s="115"/>
      <c r="AY20" s="115"/>
      <c r="AZ20" s="115"/>
      <c r="BA20" s="115"/>
      <c r="BB20" s="115"/>
      <c r="BC20" s="115"/>
      <c r="BD20" s="86"/>
      <c r="BE20" s="86"/>
      <c r="BF20" s="86"/>
    </row>
    <row r="21" spans="1:58" x14ac:dyDescent="0.2">
      <c r="A21" s="201"/>
      <c r="B21" s="203"/>
      <c r="C21" s="88" t="str">
        <f ca="1"/>
        <v/>
      </c>
      <c r="D21" s="89" t="str">
        <f ca="1"/>
        <v/>
      </c>
      <c r="E21" s="79" t="str">
        <f>IF('Paramétrage indicateurs'!I21="","",'Paramétrage indicateurs'!I21)</f>
        <v/>
      </c>
      <c r="F21" s="79" t="str">
        <f>IF('Paramétrage indicateurs'!J21="","",'Paramétrage indicateurs'!J21)</f>
        <v/>
      </c>
      <c r="G21" s="88" t="str">
        <f ca="1"/>
        <v/>
      </c>
      <c r="H21" s="90"/>
      <c r="I21" s="126"/>
      <c r="J21" s="127"/>
      <c r="K21" s="127"/>
      <c r="L21" s="127"/>
      <c r="M21" s="127"/>
      <c r="N21" s="107"/>
      <c r="O21" s="35" t="str">
        <f>IF('Paramétrage indicateurs'!G21="","",'Paramétrage indicateurs'!G21)</f>
        <v/>
      </c>
      <c r="P21" s="106"/>
      <c r="Q21" s="106"/>
      <c r="R21" s="106"/>
      <c r="S21" s="106"/>
      <c r="T21" s="106"/>
      <c r="U21" s="106"/>
      <c r="V21" s="117" t="str">
        <f t="shared" ca="1" si="0"/>
        <v/>
      </c>
      <c r="W21" s="111" t="str">
        <f t="shared" ca="1" si="1"/>
        <v/>
      </c>
      <c r="X21" s="111" t="str">
        <f t="shared" ca="1" si="2"/>
        <v/>
      </c>
      <c r="Y21" s="111" t="str">
        <f t="shared" ca="1" si="3"/>
        <v/>
      </c>
      <c r="Z21" s="111" t="str">
        <f t="shared" ca="1" si="4"/>
        <v/>
      </c>
      <c r="AA21" s="118" t="str">
        <f t="shared" ca="1" si="5"/>
        <v/>
      </c>
      <c r="AB21" s="131"/>
      <c r="AC21"/>
      <c r="AD21"/>
      <c r="AE21"/>
      <c r="AF21"/>
      <c r="AG21"/>
      <c r="AH21"/>
      <c r="AI21"/>
      <c r="AJ21"/>
      <c r="AK21"/>
      <c r="AL21"/>
      <c r="AM21"/>
      <c r="AN21"/>
      <c r="AO21"/>
      <c r="AP21"/>
      <c r="AQ21"/>
      <c r="AR21" s="114"/>
      <c r="AS21" s="115"/>
      <c r="AT21" s="115"/>
      <c r="AU21" s="115"/>
      <c r="AV21" s="115"/>
      <c r="AW21" s="115"/>
      <c r="AX21" s="115"/>
      <c r="AY21" s="115"/>
      <c r="AZ21" s="115"/>
      <c r="BA21" s="115"/>
      <c r="BB21" s="115"/>
      <c r="BC21" s="115"/>
      <c r="BD21" s="86"/>
      <c r="BE21" s="86"/>
      <c r="BF21" s="86"/>
    </row>
    <row r="22" spans="1:58" ht="12.75" customHeight="1" x14ac:dyDescent="0.2">
      <c r="A22" s="201"/>
      <c r="B22" s="203" t="s">
        <v>83</v>
      </c>
      <c r="C22" s="79">
        <f t="array" ref="C22:C31" ca="1">IF({1;2;3;4;5;6;7;8;9;10}&lt;=COUNTIF(code_domaine,"RESS"),INDEX(id_catalogue,SMALL(IF(code_domaine="RESS",ROW(INDIRECT("1:"&amp;ROWS(code_domaine)))),{1;2;3;4;5;6;7;8;9;10})),"")</f>
        <v>14</v>
      </c>
      <c r="D22" s="80" t="str">
        <f t="array" ref="D22:D31" ca="1">IF({1;2;3;4;5;6;7;8;9;10}&lt;=COUNTIF(code_domaine,"RESS"),INDEX(indicateurs_choisis,SMALL(IF(code_domaine="RESS",ROW(INDIRECT("1:"&amp;ROWS(code_domaine)))),{1;2;3;4;5;6;7;8;9;10})),"")</f>
        <v>% SAU non traitée (herbicides)</v>
      </c>
      <c r="E22" s="79">
        <f>IF('Paramétrage indicateurs'!I22="","",'Paramétrage indicateurs'!I22)</f>
        <v>0</v>
      </c>
      <c r="F22" s="79">
        <f>IF('Paramétrage indicateurs'!J22="","",'Paramétrage indicateurs'!J22)</f>
        <v>100</v>
      </c>
      <c r="G22" s="79" t="str">
        <f t="array" ref="G22:G31" ca="1">IF({1;2;3;4;5;6;7;8;9;10}&lt;=COUNTIF(code_domaine,"RESS"),INDEX(unite,SMALL(IF(code_domaine="RESS",ROW(INDIRECT("1:"&amp;ROWS(code_domaine)))),{1;2;3;4;5;6;7;8;9;10})),"")</f>
        <v>%</v>
      </c>
      <c r="H22" s="81"/>
      <c r="I22" s="106">
        <v>100</v>
      </c>
      <c r="J22" s="106">
        <v>100</v>
      </c>
      <c r="K22" s="106">
        <v>100</v>
      </c>
      <c r="L22" s="106">
        <v>100</v>
      </c>
      <c r="M22" s="106">
        <v>100</v>
      </c>
      <c r="N22" s="106">
        <v>100</v>
      </c>
      <c r="O22" s="35">
        <f>IF('Paramétrage indicateurs'!G22="","",'Paramétrage indicateurs'!G22)</f>
        <v>1</v>
      </c>
      <c r="P22" s="106"/>
      <c r="Q22" s="106"/>
      <c r="R22" s="106"/>
      <c r="S22" s="106"/>
      <c r="T22" s="106"/>
      <c r="U22" s="106"/>
      <c r="V22" s="117">
        <f t="shared" ca="1" si="0"/>
        <v>1</v>
      </c>
      <c r="W22" s="111">
        <f t="shared" ca="1" si="1"/>
        <v>1</v>
      </c>
      <c r="X22" s="111">
        <f t="shared" ca="1" si="2"/>
        <v>1</v>
      </c>
      <c r="Y22" s="111">
        <f t="shared" ca="1" si="3"/>
        <v>1</v>
      </c>
      <c r="Z22" s="111">
        <f t="shared" ca="1" si="4"/>
        <v>1</v>
      </c>
      <c r="AA22" s="118">
        <f t="shared" ca="1" si="5"/>
        <v>1</v>
      </c>
      <c r="AB22" s="131"/>
      <c r="AC22"/>
      <c r="AD22"/>
      <c r="AE22"/>
      <c r="AF22"/>
      <c r="AG22"/>
      <c r="AH22"/>
      <c r="AI22"/>
      <c r="AJ22"/>
      <c r="AK22"/>
      <c r="AL22"/>
      <c r="AM22"/>
      <c r="AN22"/>
      <c r="AO22"/>
      <c r="AP22"/>
      <c r="AQ22"/>
      <c r="AR22" s="114"/>
      <c r="AS22" s="115"/>
      <c r="AT22" s="115"/>
      <c r="AU22" s="115"/>
      <c r="AV22" s="115"/>
      <c r="AW22" s="115"/>
      <c r="AX22" s="115"/>
      <c r="AY22" s="115"/>
      <c r="AZ22" s="115"/>
      <c r="BA22" s="115"/>
      <c r="BB22" s="115"/>
      <c r="BC22" s="115"/>
      <c r="BD22" s="86"/>
      <c r="BE22" s="86"/>
      <c r="BF22" s="86"/>
    </row>
    <row r="23" spans="1:58" x14ac:dyDescent="0.2">
      <c r="A23" s="201"/>
      <c r="B23" s="203"/>
      <c r="C23" s="79" t="str">
        <f ca="1"/>
        <v/>
      </c>
      <c r="D23" s="80" t="str">
        <f ca="1"/>
        <v/>
      </c>
      <c r="E23" s="79" t="str">
        <f>IF('Paramétrage indicateurs'!I23="","",'Paramétrage indicateurs'!I23)</f>
        <v/>
      </c>
      <c r="F23" s="79" t="str">
        <f>IF('Paramétrage indicateurs'!J23="","",'Paramétrage indicateurs'!J23)</f>
        <v/>
      </c>
      <c r="G23" s="79" t="str">
        <f ca="1"/>
        <v/>
      </c>
      <c r="H23" s="81"/>
      <c r="I23" s="126"/>
      <c r="J23" s="106"/>
      <c r="K23" s="106"/>
      <c r="L23" s="106"/>
      <c r="M23" s="106"/>
      <c r="N23" s="106"/>
      <c r="O23" s="35" t="str">
        <f>IF('Paramétrage indicateurs'!G23="","",'Paramétrage indicateurs'!G23)</f>
        <v/>
      </c>
      <c r="P23" s="106"/>
      <c r="Q23" s="106"/>
      <c r="R23" s="106"/>
      <c r="S23" s="106"/>
      <c r="T23" s="106"/>
      <c r="U23" s="106"/>
      <c r="V23" s="117" t="str">
        <f t="shared" ca="1" si="0"/>
        <v/>
      </c>
      <c r="W23" s="111" t="str">
        <f t="shared" ca="1" si="1"/>
        <v/>
      </c>
      <c r="X23" s="111" t="str">
        <f t="shared" ca="1" si="2"/>
        <v/>
      </c>
      <c r="Y23" s="111" t="str">
        <f t="shared" ca="1" si="3"/>
        <v/>
      </c>
      <c r="Z23" s="111" t="str">
        <f t="shared" ca="1" si="4"/>
        <v/>
      </c>
      <c r="AA23" s="118" t="str">
        <f t="shared" ca="1" si="5"/>
        <v/>
      </c>
      <c r="AB23" s="131"/>
      <c r="AC23"/>
      <c r="AD23"/>
      <c r="AE23"/>
      <c r="AF23"/>
      <c r="AG23"/>
      <c r="AH23"/>
      <c r="AI23"/>
      <c r="AJ23"/>
      <c r="AK23"/>
      <c r="AL23"/>
      <c r="AM23"/>
      <c r="AN23"/>
      <c r="AO23"/>
      <c r="AP23"/>
      <c r="AQ23"/>
      <c r="AR23" s="114"/>
      <c r="AS23" s="115"/>
      <c r="AT23" s="115"/>
      <c r="AU23" s="115"/>
      <c r="AV23" s="115"/>
      <c r="AW23" s="115"/>
      <c r="AX23" s="115"/>
      <c r="AY23" s="115"/>
      <c r="AZ23" s="115"/>
      <c r="BA23" s="115"/>
      <c r="BB23" s="115"/>
      <c r="BC23" s="115"/>
      <c r="BD23" s="86"/>
      <c r="BE23" s="86"/>
      <c r="BF23" s="86"/>
    </row>
    <row r="24" spans="1:58" x14ac:dyDescent="0.2">
      <c r="A24" s="201"/>
      <c r="B24" s="203"/>
      <c r="C24" s="79" t="str">
        <f ca="1"/>
        <v/>
      </c>
      <c r="D24" s="80" t="str">
        <f ca="1"/>
        <v/>
      </c>
      <c r="E24" s="79" t="str">
        <f>IF('Paramétrage indicateurs'!I24="","",'Paramétrage indicateurs'!I24)</f>
        <v/>
      </c>
      <c r="F24" s="79" t="str">
        <f>IF('Paramétrage indicateurs'!J24="","",'Paramétrage indicateurs'!J24)</f>
        <v/>
      </c>
      <c r="G24" s="79" t="str">
        <f ca="1"/>
        <v/>
      </c>
      <c r="H24" s="81"/>
      <c r="I24" s="126"/>
      <c r="J24" s="127"/>
      <c r="K24" s="127"/>
      <c r="L24" s="127"/>
      <c r="M24" s="127"/>
      <c r="N24" s="127"/>
      <c r="O24" s="35" t="str">
        <f>IF('Paramétrage indicateurs'!G24="","",'Paramétrage indicateurs'!G24)</f>
        <v/>
      </c>
      <c r="P24" s="106"/>
      <c r="Q24" s="106"/>
      <c r="R24" s="106"/>
      <c r="S24" s="106"/>
      <c r="T24" s="106"/>
      <c r="U24" s="106"/>
      <c r="V24" s="117" t="str">
        <f t="shared" ca="1" si="0"/>
        <v/>
      </c>
      <c r="W24" s="111" t="str">
        <f t="shared" ca="1" si="1"/>
        <v/>
      </c>
      <c r="X24" s="111" t="str">
        <f t="shared" ca="1" si="2"/>
        <v/>
      </c>
      <c r="Y24" s="111" t="str">
        <f t="shared" ca="1" si="3"/>
        <v/>
      </c>
      <c r="Z24" s="111" t="str">
        <f t="shared" ca="1" si="4"/>
        <v/>
      </c>
      <c r="AA24" s="118" t="str">
        <f t="shared" ca="1" si="5"/>
        <v/>
      </c>
      <c r="AB24" s="131"/>
      <c r="AC24"/>
      <c r="AD24"/>
      <c r="AE24"/>
      <c r="AF24"/>
      <c r="AG24"/>
      <c r="AH24"/>
      <c r="AI24"/>
      <c r="AJ24"/>
      <c r="AK24"/>
      <c r="AL24"/>
      <c r="AM24"/>
      <c r="AN24"/>
      <c r="AO24"/>
      <c r="AP24"/>
      <c r="AQ24"/>
      <c r="AR24" s="114"/>
      <c r="AS24" s="115"/>
      <c r="AT24" s="115"/>
      <c r="AU24" s="115"/>
      <c r="AV24" s="115"/>
      <c r="AW24" s="115"/>
      <c r="AX24" s="115"/>
      <c r="AY24" s="115"/>
      <c r="AZ24" s="115"/>
      <c r="BA24" s="115"/>
      <c r="BB24" s="115"/>
      <c r="BC24" s="115"/>
      <c r="BD24" s="86"/>
      <c r="BE24" s="86"/>
      <c r="BF24" s="86"/>
    </row>
    <row r="25" spans="1:58" x14ac:dyDescent="0.2">
      <c r="A25" s="201"/>
      <c r="B25" s="203"/>
      <c r="C25" s="79" t="str">
        <f ca="1"/>
        <v/>
      </c>
      <c r="D25" s="80" t="str">
        <f ca="1"/>
        <v/>
      </c>
      <c r="E25" s="79" t="str">
        <f>IF('Paramétrage indicateurs'!I25="","",'Paramétrage indicateurs'!I25)</f>
        <v/>
      </c>
      <c r="F25" s="79" t="str">
        <f>IF('Paramétrage indicateurs'!J25="","",'Paramétrage indicateurs'!J25)</f>
        <v/>
      </c>
      <c r="G25" s="79" t="str">
        <f ca="1"/>
        <v/>
      </c>
      <c r="H25" s="81"/>
      <c r="I25" s="126"/>
      <c r="J25" s="127"/>
      <c r="K25" s="127"/>
      <c r="L25" s="127"/>
      <c r="M25" s="127"/>
      <c r="N25" s="127"/>
      <c r="O25" s="35" t="str">
        <f>IF('Paramétrage indicateurs'!G25="","",'Paramétrage indicateurs'!G25)</f>
        <v/>
      </c>
      <c r="P25" s="106"/>
      <c r="Q25" s="106"/>
      <c r="R25" s="106"/>
      <c r="S25" s="106"/>
      <c r="T25" s="106"/>
      <c r="U25" s="106"/>
      <c r="V25" s="117" t="str">
        <f t="shared" ca="1" si="0"/>
        <v/>
      </c>
      <c r="W25" s="111" t="str">
        <f t="shared" ca="1" si="1"/>
        <v/>
      </c>
      <c r="X25" s="111" t="str">
        <f t="shared" ca="1" si="2"/>
        <v/>
      </c>
      <c r="Y25" s="111" t="str">
        <f t="shared" ca="1" si="3"/>
        <v/>
      </c>
      <c r="Z25" s="111" t="str">
        <f t="shared" ca="1" si="4"/>
        <v/>
      </c>
      <c r="AA25" s="118" t="str">
        <f t="shared" ca="1" si="5"/>
        <v/>
      </c>
      <c r="AB25" s="131"/>
      <c r="AC25" s="131"/>
      <c r="AD25" s="131"/>
      <c r="AE25" s="131"/>
      <c r="AF25" s="131"/>
      <c r="AG25" s="131"/>
      <c r="AH25" s="131"/>
      <c r="AI25" s="131"/>
      <c r="AJ25"/>
      <c r="AK25"/>
      <c r="AL25"/>
      <c r="AM25"/>
      <c r="AN25"/>
      <c r="AO25"/>
      <c r="AP25"/>
      <c r="AQ25"/>
      <c r="AR25" s="114"/>
      <c r="AS25" s="115"/>
      <c r="AT25" s="115"/>
      <c r="AU25" s="115"/>
      <c r="AV25" s="115"/>
      <c r="AW25" s="115"/>
      <c r="AX25" s="115"/>
      <c r="AY25" s="115"/>
      <c r="AZ25" s="115"/>
      <c r="BA25" s="115"/>
      <c r="BB25" s="115"/>
      <c r="BC25" s="115"/>
      <c r="BD25" s="86"/>
      <c r="BE25" s="86"/>
      <c r="BF25" s="86"/>
    </row>
    <row r="26" spans="1:58" x14ac:dyDescent="0.2">
      <c r="A26" s="201"/>
      <c r="B26" s="203"/>
      <c r="C26" s="79" t="str">
        <f ca="1"/>
        <v/>
      </c>
      <c r="D26" s="80" t="str">
        <f ca="1"/>
        <v/>
      </c>
      <c r="E26" s="79" t="str">
        <f>IF('Paramétrage indicateurs'!I26="","",'Paramétrage indicateurs'!I26)</f>
        <v/>
      </c>
      <c r="F26" s="79" t="str">
        <f>IF('Paramétrage indicateurs'!J26="","",'Paramétrage indicateurs'!J26)</f>
        <v/>
      </c>
      <c r="G26" s="79" t="str">
        <f ca="1"/>
        <v/>
      </c>
      <c r="H26" s="81"/>
      <c r="I26" s="126"/>
      <c r="J26" s="127"/>
      <c r="K26" s="127"/>
      <c r="L26" s="127"/>
      <c r="M26" s="127"/>
      <c r="N26" s="107"/>
      <c r="O26" s="35" t="str">
        <f>IF('Paramétrage indicateurs'!G26="","",'Paramétrage indicateurs'!G26)</f>
        <v/>
      </c>
      <c r="P26" s="106"/>
      <c r="Q26" s="106"/>
      <c r="R26" s="106"/>
      <c r="S26" s="106"/>
      <c r="T26" s="106"/>
      <c r="U26" s="106"/>
      <c r="V26" s="117" t="str">
        <f t="shared" ca="1" si="0"/>
        <v/>
      </c>
      <c r="W26" s="111" t="str">
        <f t="shared" ca="1" si="1"/>
        <v/>
      </c>
      <c r="X26" s="111" t="str">
        <f t="shared" ca="1" si="2"/>
        <v/>
      </c>
      <c r="Y26" s="111" t="str">
        <f t="shared" ca="1" si="3"/>
        <v/>
      </c>
      <c r="Z26" s="111" t="str">
        <f t="shared" ca="1" si="4"/>
        <v/>
      </c>
      <c r="AA26" s="118" t="str">
        <f t="shared" ca="1" si="5"/>
        <v/>
      </c>
      <c r="AB26" s="131"/>
      <c r="AC26" s="131"/>
      <c r="AD26" s="131"/>
      <c r="AE26" s="131"/>
      <c r="AF26" s="131"/>
      <c r="AG26" s="131"/>
      <c r="AH26" s="131"/>
      <c r="AI26" s="131"/>
      <c r="AJ26"/>
      <c r="AK26"/>
      <c r="AL26"/>
      <c r="AM26"/>
      <c r="AN26"/>
      <c r="AO26"/>
      <c r="AP26"/>
      <c r="AQ26"/>
      <c r="AR26" s="114"/>
      <c r="AS26" s="115"/>
      <c r="AT26" s="115"/>
      <c r="AU26" s="115"/>
      <c r="AV26" s="115"/>
      <c r="AW26" s="115"/>
      <c r="AX26" s="115"/>
      <c r="AY26" s="115"/>
      <c r="AZ26" s="115"/>
      <c r="BA26" s="115"/>
      <c r="BB26" s="115"/>
      <c r="BC26" s="115"/>
      <c r="BD26" s="86"/>
      <c r="BE26" s="86"/>
      <c r="BF26" s="86"/>
    </row>
    <row r="27" spans="1:58" x14ac:dyDescent="0.2">
      <c r="A27" s="201"/>
      <c r="B27" s="203"/>
      <c r="C27" s="79" t="str">
        <f ca="1"/>
        <v/>
      </c>
      <c r="D27" s="80" t="str">
        <f ca="1"/>
        <v/>
      </c>
      <c r="E27" s="79" t="str">
        <f>IF('Paramétrage indicateurs'!I27="","",'Paramétrage indicateurs'!I27)</f>
        <v/>
      </c>
      <c r="F27" s="79" t="str">
        <f>IF('Paramétrage indicateurs'!J27="","",'Paramétrage indicateurs'!J27)</f>
        <v/>
      </c>
      <c r="G27" s="79" t="str">
        <f ca="1"/>
        <v/>
      </c>
      <c r="H27" s="81"/>
      <c r="I27" s="126"/>
      <c r="J27" s="127"/>
      <c r="K27" s="127"/>
      <c r="L27" s="127"/>
      <c r="M27" s="127"/>
      <c r="N27" s="107"/>
      <c r="O27" s="35" t="str">
        <f>IF('Paramétrage indicateurs'!G27="","",'Paramétrage indicateurs'!G27)</f>
        <v/>
      </c>
      <c r="P27" s="106"/>
      <c r="Q27" s="106"/>
      <c r="R27" s="106"/>
      <c r="S27" s="106"/>
      <c r="T27" s="106"/>
      <c r="U27" s="106"/>
      <c r="V27" s="117" t="str">
        <f t="shared" ca="1" si="0"/>
        <v/>
      </c>
      <c r="W27" s="111" t="str">
        <f t="shared" ca="1" si="1"/>
        <v/>
      </c>
      <c r="X27" s="111" t="str">
        <f t="shared" ca="1" si="2"/>
        <v/>
      </c>
      <c r="Y27" s="111" t="str">
        <f t="shared" ca="1" si="3"/>
        <v/>
      </c>
      <c r="Z27" s="111" t="str">
        <f t="shared" ca="1" si="4"/>
        <v/>
      </c>
      <c r="AA27" s="118" t="str">
        <f t="shared" ca="1" si="5"/>
        <v/>
      </c>
      <c r="AB27" s="131"/>
      <c r="AC27" s="131"/>
      <c r="AD27" s="131"/>
      <c r="AE27" s="131"/>
      <c r="AF27" s="131"/>
      <c r="AG27" s="131"/>
      <c r="AH27" s="131"/>
      <c r="AI27" s="131"/>
      <c r="AJ27"/>
      <c r="AK27"/>
      <c r="AL27"/>
      <c r="AM27"/>
      <c r="AN27"/>
      <c r="AO27"/>
      <c r="AP27"/>
      <c r="AQ27"/>
      <c r="AR27" s="114"/>
      <c r="AS27" s="115"/>
      <c r="AT27" s="115"/>
      <c r="AU27" s="115"/>
      <c r="AV27" s="115"/>
      <c r="AW27" s="115"/>
      <c r="AX27" s="115"/>
      <c r="AY27" s="115"/>
      <c r="AZ27" s="115"/>
      <c r="BA27" s="115"/>
      <c r="BB27" s="115"/>
      <c r="BC27" s="115"/>
      <c r="BD27" s="86"/>
      <c r="BE27" s="86"/>
      <c r="BF27" s="86"/>
    </row>
    <row r="28" spans="1:58" x14ac:dyDescent="0.2">
      <c r="A28" s="201"/>
      <c r="B28" s="203"/>
      <c r="C28" s="79" t="str">
        <f ca="1"/>
        <v/>
      </c>
      <c r="D28" s="80" t="str">
        <f ca="1"/>
        <v/>
      </c>
      <c r="E28" s="79" t="str">
        <f>IF('Paramétrage indicateurs'!I28="","",'Paramétrage indicateurs'!I28)</f>
        <v/>
      </c>
      <c r="F28" s="79" t="str">
        <f>IF('Paramétrage indicateurs'!J28="","",'Paramétrage indicateurs'!J28)</f>
        <v/>
      </c>
      <c r="G28" s="79" t="str">
        <f ca="1"/>
        <v/>
      </c>
      <c r="H28" s="81"/>
      <c r="I28" s="126"/>
      <c r="J28" s="127"/>
      <c r="K28" s="127"/>
      <c r="L28" s="127"/>
      <c r="M28" s="127"/>
      <c r="N28" s="107"/>
      <c r="O28" s="35" t="str">
        <f>IF('Paramétrage indicateurs'!G28="","",'Paramétrage indicateurs'!G28)</f>
        <v/>
      </c>
      <c r="P28" s="106"/>
      <c r="Q28" s="106"/>
      <c r="R28" s="106"/>
      <c r="S28" s="106"/>
      <c r="T28" s="106"/>
      <c r="U28" s="106"/>
      <c r="V28" s="117" t="str">
        <f t="shared" ca="1" si="0"/>
        <v/>
      </c>
      <c r="W28" s="111" t="str">
        <f t="shared" ca="1" si="1"/>
        <v/>
      </c>
      <c r="X28" s="111" t="str">
        <f t="shared" ca="1" si="2"/>
        <v/>
      </c>
      <c r="Y28" s="111" t="str">
        <f t="shared" ca="1" si="3"/>
        <v/>
      </c>
      <c r="Z28" s="111" t="str">
        <f t="shared" ca="1" si="4"/>
        <v/>
      </c>
      <c r="AA28" s="118" t="str">
        <f t="shared" ca="1" si="5"/>
        <v/>
      </c>
      <c r="AB28" s="131"/>
      <c r="AC28" s="131"/>
      <c r="AD28" s="131"/>
      <c r="AE28" s="131"/>
      <c r="AF28" s="131"/>
      <c r="AG28" s="131"/>
      <c r="AH28" s="131"/>
      <c r="AI28" s="131"/>
      <c r="AJ28"/>
      <c r="AK28"/>
      <c r="AL28"/>
      <c r="AM28"/>
      <c r="AN28"/>
      <c r="AO28"/>
      <c r="AP28"/>
      <c r="AQ28"/>
      <c r="AR28" s="114"/>
      <c r="AS28" s="115"/>
      <c r="AT28" s="115"/>
      <c r="AU28" s="115"/>
      <c r="AV28" s="115"/>
      <c r="AW28" s="115"/>
      <c r="AX28" s="115"/>
      <c r="AY28" s="115"/>
      <c r="AZ28" s="115"/>
      <c r="BA28" s="115"/>
      <c r="BB28" s="115"/>
      <c r="BC28" s="115"/>
      <c r="BD28" s="86"/>
      <c r="BE28" s="86"/>
      <c r="BF28" s="86"/>
    </row>
    <row r="29" spans="1:58" x14ac:dyDescent="0.2">
      <c r="A29" s="201"/>
      <c r="B29" s="203"/>
      <c r="C29" s="79" t="str">
        <f ca="1"/>
        <v/>
      </c>
      <c r="D29" s="80" t="str">
        <f ca="1"/>
        <v/>
      </c>
      <c r="E29" s="79" t="str">
        <f>IF('Paramétrage indicateurs'!I29="","",'Paramétrage indicateurs'!I29)</f>
        <v/>
      </c>
      <c r="F29" s="79" t="str">
        <f>IF('Paramétrage indicateurs'!J29="","",'Paramétrage indicateurs'!J29)</f>
        <v/>
      </c>
      <c r="G29" s="79" t="str">
        <f ca="1"/>
        <v/>
      </c>
      <c r="H29" s="81"/>
      <c r="I29" s="126"/>
      <c r="J29" s="127"/>
      <c r="K29" s="127"/>
      <c r="L29" s="127"/>
      <c r="M29" s="127"/>
      <c r="N29" s="107"/>
      <c r="O29" s="35" t="str">
        <f>IF('Paramétrage indicateurs'!G29="","",'Paramétrage indicateurs'!G29)</f>
        <v/>
      </c>
      <c r="P29" s="106"/>
      <c r="Q29" s="106"/>
      <c r="R29" s="106"/>
      <c r="S29" s="106"/>
      <c r="T29" s="106"/>
      <c r="U29" s="106"/>
      <c r="V29" s="117" t="str">
        <f t="shared" ca="1" si="0"/>
        <v/>
      </c>
      <c r="W29" s="111" t="str">
        <f t="shared" ca="1" si="1"/>
        <v/>
      </c>
      <c r="X29" s="111" t="str">
        <f t="shared" ca="1" si="2"/>
        <v/>
      </c>
      <c r="Y29" s="111" t="str">
        <f t="shared" ca="1" si="3"/>
        <v/>
      </c>
      <c r="Z29" s="111" t="str">
        <f t="shared" ca="1" si="4"/>
        <v/>
      </c>
      <c r="AA29" s="118" t="str">
        <f t="shared" ca="1" si="5"/>
        <v/>
      </c>
      <c r="AB29" s="131"/>
      <c r="AC29" s="131"/>
      <c r="AD29" s="131"/>
      <c r="AE29" s="131"/>
      <c r="AF29" s="131"/>
      <c r="AG29" s="131"/>
      <c r="AH29" s="131"/>
      <c r="AI29" s="131"/>
      <c r="AJ29"/>
      <c r="AK29"/>
      <c r="AL29"/>
      <c r="AM29"/>
      <c r="AN29"/>
      <c r="AO29"/>
      <c r="AP29"/>
      <c r="AQ29"/>
      <c r="AR29" s="114"/>
      <c r="AS29" s="115"/>
      <c r="AT29" s="115"/>
      <c r="AU29" s="115"/>
      <c r="AV29" s="115"/>
      <c r="AW29" s="115"/>
      <c r="AX29" s="115"/>
      <c r="AY29" s="115"/>
      <c r="AZ29" s="115"/>
      <c r="BA29" s="115"/>
      <c r="BB29" s="115"/>
      <c r="BC29" s="115"/>
      <c r="BD29" s="86"/>
      <c r="BE29" s="86"/>
      <c r="BF29" s="86"/>
    </row>
    <row r="30" spans="1:58" x14ac:dyDescent="0.2">
      <c r="A30" s="201"/>
      <c r="B30" s="203"/>
      <c r="C30" s="79" t="str">
        <f ca="1"/>
        <v/>
      </c>
      <c r="D30" s="80" t="str">
        <f ca="1"/>
        <v/>
      </c>
      <c r="E30" s="79" t="str">
        <f>IF('Paramétrage indicateurs'!I30="","",'Paramétrage indicateurs'!I30)</f>
        <v/>
      </c>
      <c r="F30" s="79" t="str">
        <f>IF('Paramétrage indicateurs'!J30="","",'Paramétrage indicateurs'!J30)</f>
        <v/>
      </c>
      <c r="G30" s="79" t="str">
        <f ca="1"/>
        <v/>
      </c>
      <c r="H30" s="81"/>
      <c r="I30" s="126"/>
      <c r="J30" s="127"/>
      <c r="K30" s="127"/>
      <c r="L30" s="127"/>
      <c r="M30" s="127"/>
      <c r="N30" s="107"/>
      <c r="O30" s="35" t="str">
        <f>IF('Paramétrage indicateurs'!G30="","",'Paramétrage indicateurs'!G30)</f>
        <v/>
      </c>
      <c r="P30" s="106"/>
      <c r="Q30" s="106"/>
      <c r="R30" s="106"/>
      <c r="S30" s="106"/>
      <c r="T30" s="106"/>
      <c r="U30" s="106"/>
      <c r="V30" s="117" t="str">
        <f t="shared" ca="1" si="0"/>
        <v/>
      </c>
      <c r="W30" s="111" t="str">
        <f t="shared" ca="1" si="1"/>
        <v/>
      </c>
      <c r="X30" s="111" t="str">
        <f t="shared" ca="1" si="2"/>
        <v/>
      </c>
      <c r="Y30" s="111" t="str">
        <f t="shared" ca="1" si="3"/>
        <v/>
      </c>
      <c r="Z30" s="111" t="str">
        <f t="shared" ca="1" si="4"/>
        <v/>
      </c>
      <c r="AA30" s="118" t="str">
        <f t="shared" ca="1" si="5"/>
        <v/>
      </c>
      <c r="AB30" s="131"/>
      <c r="AC30" s="131"/>
      <c r="AD30" s="131"/>
      <c r="AE30" s="131"/>
      <c r="AF30" s="131"/>
      <c r="AG30" s="131"/>
      <c r="AH30" s="131"/>
      <c r="AI30" s="131"/>
      <c r="AJ30"/>
      <c r="AK30"/>
      <c r="AL30"/>
      <c r="AM30"/>
      <c r="AN30"/>
      <c r="AO30"/>
      <c r="AP30"/>
      <c r="AQ30"/>
      <c r="AR30" s="114"/>
      <c r="AS30" s="115"/>
      <c r="AT30" s="115"/>
      <c r="AU30" s="115"/>
      <c r="AV30" s="115"/>
      <c r="AW30" s="115"/>
      <c r="AX30" s="115"/>
      <c r="AY30" s="115"/>
      <c r="AZ30" s="115"/>
      <c r="BA30" s="115"/>
      <c r="BB30" s="115"/>
      <c r="BC30" s="115"/>
      <c r="BD30" s="86"/>
      <c r="BE30" s="86"/>
      <c r="BF30" s="86"/>
    </row>
    <row r="31" spans="1:58" x14ac:dyDescent="0.2">
      <c r="A31" s="201"/>
      <c r="B31" s="203"/>
      <c r="C31" s="88" t="str">
        <f ca="1"/>
        <v/>
      </c>
      <c r="D31" s="89" t="str">
        <f ca="1"/>
        <v/>
      </c>
      <c r="E31" s="79" t="str">
        <f>IF('Paramétrage indicateurs'!I31="","",'Paramétrage indicateurs'!I31)</f>
        <v/>
      </c>
      <c r="F31" s="79" t="str">
        <f>IF('Paramétrage indicateurs'!J31="","",'Paramétrage indicateurs'!J31)</f>
        <v/>
      </c>
      <c r="G31" s="88" t="str">
        <f ca="1"/>
        <v/>
      </c>
      <c r="H31" s="90"/>
      <c r="I31" s="126"/>
      <c r="J31" s="127"/>
      <c r="K31" s="127"/>
      <c r="L31" s="127"/>
      <c r="M31" s="127"/>
      <c r="N31" s="107"/>
      <c r="O31" s="35" t="str">
        <f>IF('Paramétrage indicateurs'!G31="","",'Paramétrage indicateurs'!G31)</f>
        <v/>
      </c>
      <c r="P31" s="106"/>
      <c r="Q31" s="106"/>
      <c r="R31" s="106"/>
      <c r="S31" s="106"/>
      <c r="T31" s="106"/>
      <c r="U31" s="106"/>
      <c r="V31" s="138" t="str">
        <f t="shared" ca="1" si="0"/>
        <v/>
      </c>
      <c r="W31" s="139" t="str">
        <f t="shared" ca="1" si="1"/>
        <v/>
      </c>
      <c r="X31" s="139" t="str">
        <f t="shared" ca="1" si="2"/>
        <v/>
      </c>
      <c r="Y31" s="139" t="str">
        <f t="shared" ca="1" si="3"/>
        <v/>
      </c>
      <c r="Z31" s="139" t="str">
        <f t="shared" ca="1" si="4"/>
        <v/>
      </c>
      <c r="AA31" s="140" t="str">
        <f t="shared" ca="1" si="5"/>
        <v/>
      </c>
      <c r="AB31" s="131"/>
      <c r="AC31" s="131"/>
      <c r="AD31" s="131"/>
      <c r="AE31" s="131"/>
      <c r="AF31" s="131"/>
      <c r="AG31" s="131"/>
      <c r="AH31" s="131"/>
      <c r="AI31" s="131"/>
      <c r="AJ31"/>
      <c r="AK31"/>
      <c r="AL31"/>
      <c r="AM31"/>
      <c r="AN31"/>
      <c r="AO31"/>
      <c r="AP31"/>
      <c r="AQ31"/>
      <c r="AR31" s="114"/>
      <c r="AS31" s="115"/>
      <c r="AT31" s="115"/>
      <c r="AU31" s="115"/>
      <c r="AV31" s="115"/>
      <c r="AW31" s="115"/>
      <c r="AX31" s="115"/>
      <c r="AY31" s="115"/>
      <c r="AZ31" s="115"/>
      <c r="BA31" s="115"/>
      <c r="BB31" s="115"/>
      <c r="BC31" s="115"/>
      <c r="BD31" s="86"/>
      <c r="BE31" s="86"/>
      <c r="BF31" s="86"/>
    </row>
    <row r="33" spans="4:12" x14ac:dyDescent="0.2">
      <c r="D33"/>
      <c r="E33"/>
      <c r="F33"/>
      <c r="L33" s="141"/>
    </row>
    <row r="34" spans="4:12" x14ac:dyDescent="0.2">
      <c r="D34"/>
      <c r="E34"/>
      <c r="F34"/>
      <c r="G34" s="92"/>
      <c r="H34" s="92"/>
    </row>
    <row r="35" spans="4:12" x14ac:dyDescent="0.2">
      <c r="I35" s="141"/>
    </row>
  </sheetData>
  <mergeCells count="4">
    <mergeCell ref="A2:A11"/>
    <mergeCell ref="A12:A31"/>
    <mergeCell ref="B12:B21"/>
    <mergeCell ref="B22:B31"/>
  </mergeCells>
  <conditionalFormatting sqref="P2:U31">
    <cfRule type="cellIs" dxfId="4" priority="2" operator="notBetween">
      <formula>0</formula>
      <formula>1</formula>
    </cfRule>
    <cfRule type="expression" priority="3">
      <formula>$O2</formula>
    </cfRule>
    <cfRule type="expression" dxfId="3" priority="4">
      <formula>NOT($O2)</formula>
    </cfRule>
  </conditionalFormatting>
  <conditionalFormatting sqref="I2:N31">
    <cfRule type="expression" dxfId="2" priority="5">
      <formula>NOT($C2="")</formula>
    </cfRule>
  </conditionalFormatting>
  <conditionalFormatting sqref="AE3:AI3 AM4:AQ4">
    <cfRule type="cellIs" dxfId="1" priority="6" operator="lessThan">
      <formula>0</formula>
    </cfRule>
    <cfRule type="cellIs" dxfId="0" priority="7" operator="greaterThanOrEqual">
      <formula>0</formula>
    </cfRule>
  </conditionalFormatting>
  <dataValidations count="1">
    <dataValidation operator="equal" allowBlank="1" showErrorMessage="1" sqref="D33">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r:id="rId1"/>
  <headerFooter>
    <oddHeader>&amp;C&amp;A</oddHeader>
    <oddFooter>&amp;CPage &amp;P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A6099"/>
  </sheetPr>
  <dimension ref="B1:P58"/>
  <sheetViews>
    <sheetView showGridLines="0" zoomScaleNormal="100" workbookViewId="0">
      <selection activeCell="K38" sqref="K38"/>
    </sheetView>
  </sheetViews>
  <sheetFormatPr baseColWidth="10" defaultColWidth="9.140625" defaultRowHeight="12.75" x14ac:dyDescent="0.2"/>
  <cols>
    <col min="1" max="1" width="7.5703125" customWidth="1"/>
    <col min="2" max="2" width="19.28515625" style="42" customWidth="1"/>
    <col min="3" max="3" width="34" style="142" customWidth="1"/>
    <col min="4" max="4" width="10.140625" style="142" customWidth="1"/>
    <col min="5" max="9" width="11.5703125" style="72"/>
    <col min="10" max="10" width="5.7109375" style="72" customWidth="1"/>
    <col min="11" max="11" width="11" customWidth="1"/>
    <col min="12" max="12" width="10" customWidth="1"/>
    <col min="13" max="13" width="16.7109375" customWidth="1"/>
    <col min="14" max="14" width="5.85546875" customWidth="1"/>
    <col min="15" max="1025" width="11.5703125"/>
  </cols>
  <sheetData>
    <row r="1" spans="2:16" x14ac:dyDescent="0.2">
      <c r="C1" s="94"/>
      <c r="D1" s="94"/>
      <c r="E1"/>
      <c r="F1"/>
    </row>
    <row r="2" spans="2:16" ht="17.45" customHeight="1" x14ac:dyDescent="0.2">
      <c r="B2" s="206" t="s">
        <v>153</v>
      </c>
      <c r="C2" s="206"/>
      <c r="D2" s="206"/>
      <c r="E2" s="206"/>
      <c r="F2" s="206"/>
      <c r="G2" s="206"/>
      <c r="H2" s="206"/>
      <c r="I2" s="206"/>
    </row>
    <row r="3" spans="2:16" x14ac:dyDescent="0.2">
      <c r="C3" s="94"/>
      <c r="D3" s="94"/>
      <c r="E3"/>
      <c r="F3"/>
    </row>
    <row r="4" spans="2:16" x14ac:dyDescent="0.2">
      <c r="D4" s="38" t="s">
        <v>135</v>
      </c>
      <c r="E4" s="38" t="s">
        <v>136</v>
      </c>
      <c r="F4" s="38" t="s">
        <v>137</v>
      </c>
      <c r="G4" s="38" t="s">
        <v>138</v>
      </c>
      <c r="H4" s="38" t="s">
        <v>139</v>
      </c>
      <c r="I4" s="38" t="s">
        <v>140</v>
      </c>
      <c r="J4" s="143"/>
    </row>
    <row r="5" spans="2:16" x14ac:dyDescent="0.2">
      <c r="C5" s="144" t="s">
        <v>141</v>
      </c>
      <c r="D5" s="113" t="str">
        <f ca="1">Simulation!AD2</f>
        <v/>
      </c>
      <c r="E5" s="113" t="str">
        <f ca="1">Simulation!AE2</f>
        <v/>
      </c>
      <c r="F5" s="113" t="str">
        <f ca="1">Simulation!AF2</f>
        <v/>
      </c>
      <c r="G5" s="113" t="str">
        <f ca="1">Simulation!AG2</f>
        <v/>
      </c>
      <c r="H5" s="113" t="str">
        <f ca="1">Simulation!AH2</f>
        <v/>
      </c>
      <c r="I5" s="113" t="str">
        <f ca="1">Simulation!AI2</f>
        <v/>
      </c>
      <c r="J5" s="143"/>
    </row>
    <row r="6" spans="2:16" ht="12.75" customHeight="1" x14ac:dyDescent="0.2">
      <c r="B6" s="201" t="s">
        <v>57</v>
      </c>
      <c r="C6" s="144" t="s">
        <v>154</v>
      </c>
      <c r="D6" s="145"/>
      <c r="E6" s="113" t="str">
        <f ca="1">Simulation!AE3</f>
        <v/>
      </c>
      <c r="F6" s="113" t="str">
        <f ca="1">Simulation!AF3</f>
        <v/>
      </c>
      <c r="G6" s="113" t="str">
        <f ca="1">Simulation!AG3</f>
        <v/>
      </c>
      <c r="H6" s="113" t="str">
        <f ca="1">Simulation!AH3</f>
        <v/>
      </c>
      <c r="I6" s="113" t="str">
        <f ca="1">Simulation!AI3</f>
        <v/>
      </c>
      <c r="J6" s="143"/>
    </row>
    <row r="7" spans="2:16" x14ac:dyDescent="0.2">
      <c r="B7" s="201"/>
      <c r="C7" s="34" t="s">
        <v>155</v>
      </c>
      <c r="D7" s="146"/>
      <c r="E7" s="147" t="str">
        <f ca="1">Simulation!AE5</f>
        <v/>
      </c>
      <c r="F7" s="147" t="str">
        <f ca="1">Simulation!AF5</f>
        <v/>
      </c>
      <c r="G7" s="147" t="str">
        <f ca="1">Simulation!AG5</f>
        <v/>
      </c>
      <c r="H7" s="147" t="str">
        <f ca="1">Simulation!AH5</f>
        <v/>
      </c>
      <c r="I7" s="147" t="str">
        <f ca="1">Simulation!AI5</f>
        <v/>
      </c>
      <c r="J7" s="143"/>
    </row>
    <row r="8" spans="2:16" x14ac:dyDescent="0.2">
      <c r="B8" s="201"/>
      <c r="C8" s="148" t="s">
        <v>156</v>
      </c>
      <c r="D8" s="149"/>
      <c r="E8" s="136" t="str">
        <f ca="1">Simulation!AE14</f>
        <v/>
      </c>
      <c r="F8" s="136" t="str">
        <f ca="1">Simulation!AF14</f>
        <v/>
      </c>
      <c r="G8" s="136" t="str">
        <f ca="1">Simulation!AG14</f>
        <v/>
      </c>
      <c r="H8" s="136" t="str">
        <f ca="1">Simulation!AH14</f>
        <v/>
      </c>
      <c r="I8" s="135"/>
      <c r="J8" s="143"/>
      <c r="K8" s="150"/>
    </row>
    <row r="9" spans="2:16" ht="25.5" x14ac:dyDescent="0.2">
      <c r="B9" s="201"/>
      <c r="C9" s="151" t="s">
        <v>157</v>
      </c>
      <c r="D9" s="152"/>
      <c r="E9" s="134" t="str">
        <f ca="1">Simulation!AE15</f>
        <v/>
      </c>
      <c r="F9" s="134" t="str">
        <f ca="1">Simulation!AF15</f>
        <v/>
      </c>
      <c r="G9" s="134" t="str">
        <f ca="1">Simulation!AG15</f>
        <v/>
      </c>
      <c r="H9" s="134" t="str">
        <f ca="1">Simulation!AH15</f>
        <v/>
      </c>
      <c r="I9" s="134" t="str">
        <f ca="1">Simulation!AI15</f>
        <v/>
      </c>
      <c r="J9" s="111"/>
      <c r="K9" s="150"/>
    </row>
    <row r="10" spans="2:16" x14ac:dyDescent="0.2">
      <c r="C10" s="145"/>
      <c r="D10" s="145"/>
      <c r="E10" s="111"/>
      <c r="F10" s="111"/>
      <c r="G10" s="111"/>
      <c r="H10" s="111"/>
      <c r="I10" s="111"/>
      <c r="J10" s="111"/>
    </row>
    <row r="11" spans="2:16" x14ac:dyDescent="0.2">
      <c r="C11" s="144" t="s">
        <v>141</v>
      </c>
      <c r="D11" s="113">
        <f ca="1">Simulation!AL2</f>
        <v>0.24399999999999999</v>
      </c>
      <c r="E11" s="113">
        <f ca="1">Simulation!AM2</f>
        <v>0.37</v>
      </c>
      <c r="F11" s="113">
        <f ca="1">Simulation!AN2</f>
        <v>0.55000000000000004</v>
      </c>
      <c r="G11" s="113">
        <f ca="1">Simulation!AO2</f>
        <v>0.73</v>
      </c>
      <c r="H11" s="113">
        <f ca="1">Simulation!AP2</f>
        <v>0.91</v>
      </c>
      <c r="I11" s="113">
        <f ca="1">Simulation!AQ2</f>
        <v>1</v>
      </c>
      <c r="J11" s="111"/>
    </row>
    <row r="12" spans="2:16" ht="12.75" customHeight="1" x14ac:dyDescent="0.2">
      <c r="B12" s="201" t="s">
        <v>58</v>
      </c>
      <c r="C12" s="144" t="s">
        <v>154</v>
      </c>
      <c r="D12" s="153"/>
      <c r="E12" s="154">
        <f ca="1">Simulation!AM3</f>
        <v>0.24399999999999999</v>
      </c>
      <c r="F12" s="154">
        <f ca="1">Simulation!AN3</f>
        <v>0.37</v>
      </c>
      <c r="G12" s="154">
        <f ca="1">Simulation!AO3</f>
        <v>0.55000000000000004</v>
      </c>
      <c r="H12" s="113">
        <f ca="1">Simulation!AP3</f>
        <v>0.73</v>
      </c>
      <c r="I12" s="113">
        <f ca="1">Simulation!AQ3</f>
        <v>0.91</v>
      </c>
      <c r="J12" s="111"/>
      <c r="L12" s="155"/>
      <c r="M12" s="155"/>
      <c r="N12" s="155"/>
      <c r="O12" s="155"/>
      <c r="P12" s="155"/>
    </row>
    <row r="13" spans="2:16" x14ac:dyDescent="0.2">
      <c r="B13" s="201"/>
      <c r="C13" s="34" t="s">
        <v>155</v>
      </c>
      <c r="D13" s="146"/>
      <c r="E13" s="147">
        <f ca="1">Simulation!AM5</f>
        <v>0.126</v>
      </c>
      <c r="F13" s="147">
        <f ca="1">Simulation!AN5</f>
        <v>0.18000000000000005</v>
      </c>
      <c r="G13" s="147">
        <f ca="1">Simulation!AO5</f>
        <v>0.17999999999999994</v>
      </c>
      <c r="H13" s="147">
        <f ca="1">Simulation!AP5</f>
        <v>0.18000000000000005</v>
      </c>
      <c r="I13" s="147">
        <f ca="1">Simulation!AQ5</f>
        <v>8.9999999999999969E-2</v>
      </c>
      <c r="J13" s="111"/>
    </row>
    <row r="14" spans="2:16" x14ac:dyDescent="0.2">
      <c r="B14" s="201"/>
      <c r="C14" s="148" t="s">
        <v>156</v>
      </c>
      <c r="D14" s="149"/>
      <c r="E14" s="134">
        <f ca="1">Simulation!AM14</f>
        <v>0</v>
      </c>
      <c r="F14" s="134">
        <f ca="1">Simulation!AN14</f>
        <v>0</v>
      </c>
      <c r="G14" s="134">
        <f ca="1">Simulation!AO14</f>
        <v>0</v>
      </c>
      <c r="H14" s="134">
        <f ca="1">Simulation!AP14</f>
        <v>0</v>
      </c>
      <c r="I14" s="135"/>
      <c r="J14" s="111"/>
    </row>
    <row r="15" spans="2:16" ht="25.5" x14ac:dyDescent="0.2">
      <c r="B15" s="201"/>
      <c r="C15" s="151" t="s">
        <v>157</v>
      </c>
      <c r="D15" s="152"/>
      <c r="E15" s="134">
        <f ca="1">Simulation!AM15</f>
        <v>0.126</v>
      </c>
      <c r="F15" s="134">
        <f ca="1">Simulation!AN15</f>
        <v>0.18000000000000005</v>
      </c>
      <c r="G15" s="134">
        <f ca="1">Simulation!AO15</f>
        <v>0.17999999999999994</v>
      </c>
      <c r="H15" s="134">
        <f ca="1">Simulation!AP15</f>
        <v>0.18000000000000005</v>
      </c>
      <c r="I15" s="134">
        <f ca="1">Simulation!AQ15</f>
        <v>8.9999999999999969E-2</v>
      </c>
      <c r="J15" s="111"/>
    </row>
    <row r="17" spans="2:12" x14ac:dyDescent="0.2">
      <c r="E17" s="202" t="s">
        <v>146</v>
      </c>
      <c r="F17" s="202"/>
      <c r="G17" s="202"/>
      <c r="H17" s="202"/>
      <c r="I17" s="202"/>
    </row>
    <row r="18" spans="2:12" x14ac:dyDescent="0.2">
      <c r="C18" s="66" t="s">
        <v>57</v>
      </c>
      <c r="D18" s="146"/>
      <c r="E18" s="156"/>
      <c r="F18" s="157" t="str">
        <f ca="1">Simulation!AF8</f>
        <v/>
      </c>
      <c r="G18" s="157" t="str">
        <f ca="1">Simulation!AG8</f>
        <v/>
      </c>
      <c r="H18" s="157" t="str">
        <f ca="1">Simulation!AH8</f>
        <v/>
      </c>
      <c r="I18" s="157" t="str">
        <f ca="1">Simulation!AI8</f>
        <v/>
      </c>
    </row>
    <row r="19" spans="2:12" ht="25.5" x14ac:dyDescent="0.2">
      <c r="C19" s="66" t="s">
        <v>58</v>
      </c>
      <c r="D19" s="146"/>
      <c r="E19" s="156"/>
      <c r="F19" s="157">
        <f ca="1">Simulation!AN8</f>
        <v>0</v>
      </c>
      <c r="G19" s="157">
        <f ca="1">Simulation!AO8</f>
        <v>0</v>
      </c>
      <c r="H19" s="157">
        <f ca="1">Simulation!AP8</f>
        <v>0</v>
      </c>
      <c r="I19" s="157">
        <f ca="1">Simulation!AQ8</f>
        <v>0</v>
      </c>
    </row>
    <row r="22" spans="2:12" ht="17.45" customHeight="1" x14ac:dyDescent="0.2">
      <c r="B22" s="206" t="s">
        <v>158</v>
      </c>
      <c r="C22" s="206"/>
      <c r="D22" s="206"/>
      <c r="E22" s="206"/>
      <c r="F22" s="206"/>
      <c r="G22" s="206"/>
      <c r="H22" s="206"/>
      <c r="I22" s="206"/>
    </row>
    <row r="24" spans="2:12" x14ac:dyDescent="0.2">
      <c r="E24" s="38" t="s">
        <v>136</v>
      </c>
      <c r="F24" s="38" t="s">
        <v>137</v>
      </c>
      <c r="G24" s="38" t="s">
        <v>138</v>
      </c>
      <c r="H24" s="38" t="s">
        <v>139</v>
      </c>
      <c r="I24" s="38" t="s">
        <v>140</v>
      </c>
      <c r="J24" s="143"/>
      <c r="K24" s="158" t="s">
        <v>159</v>
      </c>
    </row>
    <row r="25" spans="2:12" ht="12.75" customHeight="1" x14ac:dyDescent="0.2">
      <c r="B25" s="201" t="s">
        <v>57</v>
      </c>
      <c r="C25" s="144" t="s">
        <v>160</v>
      </c>
      <c r="D25" s="145"/>
      <c r="E25" s="159" t="str">
        <f ca="1">IFERROR(E6*'Paramétrage simulation'!$C$6,"")</f>
        <v/>
      </c>
      <c r="F25" s="159" t="str">
        <f ca="1">IFERROR(F6*'Paramétrage simulation'!$C$6,"")</f>
        <v/>
      </c>
      <c r="G25" s="159" t="str">
        <f ca="1">IFERROR(G6*'Paramétrage simulation'!$C$6,"")</f>
        <v/>
      </c>
      <c r="H25" s="159" t="str">
        <f ca="1">IFERROR(H6*'Paramétrage simulation'!$C$6,"")</f>
        <v/>
      </c>
      <c r="I25" s="159" t="str">
        <f ca="1">IFERROR(I6*'Paramétrage simulation'!$C$6,"")</f>
        <v/>
      </c>
      <c r="J25" s="160"/>
      <c r="K25" s="161">
        <f ca="1">SUM(E25:I25)</f>
        <v>0</v>
      </c>
    </row>
    <row r="26" spans="2:12" x14ac:dyDescent="0.2">
      <c r="B26" s="201"/>
      <c r="C26" s="144" t="s">
        <v>161</v>
      </c>
      <c r="D26" s="145"/>
      <c r="E26" s="159" t="str">
        <f ca="1">IFERROR(E7*'Paramétrage simulation'!$C$7,"")</f>
        <v/>
      </c>
      <c r="F26" s="159" t="str">
        <f ca="1">IFERROR(F7*'Paramétrage simulation'!$C$7,"")</f>
        <v/>
      </c>
      <c r="G26" s="159" t="str">
        <f ca="1">IFERROR(G7*'Paramétrage simulation'!$C$7,"")</f>
        <v/>
      </c>
      <c r="H26" s="159" t="str">
        <f ca="1">IFERROR(H7*'Paramétrage simulation'!$C$7,"")</f>
        <v/>
      </c>
      <c r="I26" s="159" t="str">
        <f ca="1">IFERROR(I7*'Paramétrage simulation'!$C$7,"")</f>
        <v/>
      </c>
      <c r="J26" s="160"/>
      <c r="K26" s="161">
        <f ca="1">SUM(E26:I26)</f>
        <v>0</v>
      </c>
    </row>
    <row r="27" spans="2:12" x14ac:dyDescent="0.2">
      <c r="B27" s="201"/>
      <c r="C27" s="144" t="s">
        <v>146</v>
      </c>
      <c r="D27" s="162"/>
      <c r="E27" s="163"/>
      <c r="F27" s="164" t="str">
        <f ca="1">IFERROR(F18*'Paramétrage simulation'!$C$7,"")</f>
        <v/>
      </c>
      <c r="G27" s="164" t="str">
        <f ca="1">IFERROR(G18*'Paramétrage simulation'!$C$7,"")</f>
        <v/>
      </c>
      <c r="H27" s="164" t="str">
        <f ca="1">IFERROR(H18*'Paramétrage simulation'!$C$7,"")</f>
        <v/>
      </c>
      <c r="I27" s="164" t="str">
        <f ca="1">IFERROR(I18*'Paramétrage simulation'!$C$7,"")</f>
        <v/>
      </c>
      <c r="J27" s="160"/>
      <c r="K27" s="161">
        <f ca="1">SUM(E27:I27)</f>
        <v>0</v>
      </c>
      <c r="L27" s="38" t="s">
        <v>162</v>
      </c>
    </row>
    <row r="28" spans="2:12" x14ac:dyDescent="0.2">
      <c r="B28" s="201"/>
      <c r="C28" s="144" t="s">
        <v>163</v>
      </c>
      <c r="D28" s="145"/>
      <c r="E28" s="165" t="str">
        <f ca="1">IFERROR(MIN(E25+E26+E27,$L$28),"")</f>
        <v/>
      </c>
      <c r="F28" s="165" t="str">
        <f ca="1">IFERROR(MIN(F25+F26+F27,$L$28),"")</f>
        <v/>
      </c>
      <c r="G28" s="165" t="str">
        <f ca="1">IFERROR(MIN(G25+G26+G27,$L$28),"")</f>
        <v/>
      </c>
      <c r="H28" s="165" t="str">
        <f ca="1">IFERROR(MIN(H25+H26+H27,$L$28),"")</f>
        <v/>
      </c>
      <c r="I28" s="165" t="str">
        <f ca="1">IFERROR(MIN(I25+I26+I27,$L$28),"")</f>
        <v/>
      </c>
      <c r="J28" s="160"/>
      <c r="K28" s="161">
        <f ca="1">SUM(E28:I28)</f>
        <v>0</v>
      </c>
      <c r="L28" s="166">
        <v>450</v>
      </c>
    </row>
    <row r="29" spans="2:12" x14ac:dyDescent="0.2">
      <c r="B29" s="90"/>
      <c r="C29" s="145"/>
      <c r="D29" s="145"/>
      <c r="E29" s="167"/>
      <c r="F29" s="167"/>
      <c r="G29" s="167"/>
      <c r="H29" s="167"/>
      <c r="I29" s="167"/>
      <c r="J29" s="160"/>
    </row>
    <row r="30" spans="2:12" x14ac:dyDescent="0.2">
      <c r="B30" s="90"/>
      <c r="C30" s="145"/>
      <c r="D30" s="145"/>
      <c r="E30" s="38" t="s">
        <v>136</v>
      </c>
      <c r="F30" s="38" t="s">
        <v>137</v>
      </c>
      <c r="G30" s="38" t="s">
        <v>138</v>
      </c>
      <c r="H30" s="38" t="s">
        <v>139</v>
      </c>
      <c r="I30" s="38" t="s">
        <v>140</v>
      </c>
      <c r="J30" s="160"/>
      <c r="K30" s="158" t="s">
        <v>159</v>
      </c>
    </row>
    <row r="31" spans="2:12" ht="12.75" customHeight="1" x14ac:dyDescent="0.2">
      <c r="B31" s="201" t="s">
        <v>58</v>
      </c>
      <c r="C31" s="144" t="s">
        <v>160</v>
      </c>
      <c r="D31" s="145"/>
      <c r="E31" s="159">
        <f ca="1">IFERROR(E12*'Paramétrage simulation'!$D$6,"")</f>
        <v>32.061599999999999</v>
      </c>
      <c r="F31" s="159">
        <f ca="1">IFERROR(F12*'Paramétrage simulation'!$D$6,"")</f>
        <v>48.618000000000002</v>
      </c>
      <c r="G31" s="159">
        <f ca="1">IFERROR(G12*'Paramétrage simulation'!$D$6,"")</f>
        <v>72.27000000000001</v>
      </c>
      <c r="H31" s="159">
        <f ca="1">IFERROR(H12*'Paramétrage simulation'!$D$6,"")</f>
        <v>95.921999999999997</v>
      </c>
      <c r="I31" s="159">
        <f ca="1">IFERROR(I12*'Paramétrage simulation'!$D$6,"")</f>
        <v>119.57400000000001</v>
      </c>
      <c r="J31" s="160"/>
      <c r="K31" s="161">
        <f ca="1">SUM(E31:I31)</f>
        <v>368.44560000000001</v>
      </c>
    </row>
    <row r="32" spans="2:12" x14ac:dyDescent="0.2">
      <c r="B32" s="201"/>
      <c r="C32" s="144" t="s">
        <v>161</v>
      </c>
      <c r="D32" s="145"/>
      <c r="E32" s="159">
        <f ca="1">IFERROR(E13*'Paramétrage simulation'!$D$7,"")</f>
        <v>29.484000000000002</v>
      </c>
      <c r="F32" s="159">
        <f ca="1">IFERROR(F13*'Paramétrage simulation'!$D$7,"")</f>
        <v>42.120000000000012</v>
      </c>
      <c r="G32" s="159">
        <f ca="1">IFERROR(G13*'Paramétrage simulation'!$D$7,"")</f>
        <v>42.119999999999983</v>
      </c>
      <c r="H32" s="159">
        <f ca="1">IFERROR(H13*'Paramétrage simulation'!$D$7,"")</f>
        <v>42.120000000000012</v>
      </c>
      <c r="I32" s="159">
        <f ca="1">IFERROR(I13*'Paramétrage simulation'!$D$7,"")</f>
        <v>21.059999999999992</v>
      </c>
      <c r="J32" s="160"/>
      <c r="K32" s="161">
        <f ca="1">SUM(E32:I32)</f>
        <v>176.904</v>
      </c>
    </row>
    <row r="33" spans="2:11" x14ac:dyDescent="0.2">
      <c r="B33" s="201"/>
      <c r="C33" s="144" t="s">
        <v>146</v>
      </c>
      <c r="D33" s="145"/>
      <c r="E33" s="168"/>
      <c r="F33" s="159">
        <f ca="1">IFERROR(F19*'Paramétrage simulation'!$D$7,"")</f>
        <v>0</v>
      </c>
      <c r="G33" s="159">
        <f ca="1">IFERROR(G19*'Paramétrage simulation'!$D$7,"")</f>
        <v>0</v>
      </c>
      <c r="H33" s="159">
        <f ca="1">IFERROR(H19*'Paramétrage simulation'!$D$7,"")</f>
        <v>0</v>
      </c>
      <c r="I33" s="159">
        <f ca="1">IFERROR(I19*'Paramétrage simulation'!$D$7,"")</f>
        <v>0</v>
      </c>
      <c r="J33" s="160"/>
      <c r="K33" s="161">
        <f ca="1">SUM(E33:I33)</f>
        <v>0</v>
      </c>
    </row>
    <row r="34" spans="2:11" x14ac:dyDescent="0.2">
      <c r="B34" s="201"/>
      <c r="C34" s="144" t="s">
        <v>163</v>
      </c>
      <c r="D34" s="145"/>
      <c r="E34" s="169">
        <f ca="1">IFERROR(E31+E32+E33,"")</f>
        <v>61.5456</v>
      </c>
      <c r="F34" s="169">
        <f ca="1">IFERROR(F31+F32+F33,"")</f>
        <v>90.738000000000014</v>
      </c>
      <c r="G34" s="169">
        <f ca="1">IFERROR(G31+G32+G33,"")</f>
        <v>114.38999999999999</v>
      </c>
      <c r="H34" s="169">
        <f ca="1">IFERROR(H31+H32+H33,"")</f>
        <v>138.042</v>
      </c>
      <c r="I34" s="169">
        <f ca="1">IFERROR(I31+I32+I33,"")</f>
        <v>140.63400000000001</v>
      </c>
      <c r="J34" s="160"/>
      <c r="K34" s="161">
        <f ca="1">SUM(E34:I34)</f>
        <v>545.34960000000001</v>
      </c>
    </row>
    <row r="35" spans="2:11" x14ac:dyDescent="0.2">
      <c r="B35" s="170"/>
      <c r="C35" s="145"/>
      <c r="D35" s="145"/>
      <c r="E35" s="167"/>
      <c r="F35" s="167"/>
      <c r="G35" s="167"/>
      <c r="H35" s="167"/>
      <c r="I35" s="167"/>
      <c r="J35" s="160"/>
    </row>
    <row r="36" spans="2:11" x14ac:dyDescent="0.2">
      <c r="B36" s="170"/>
      <c r="C36" s="144" t="s">
        <v>159</v>
      </c>
      <c r="D36" s="145"/>
      <c r="E36" s="159" t="str">
        <f ca="1">IFERROR(E28+E34,"")</f>
        <v/>
      </c>
      <c r="F36" s="159" t="str">
        <f ca="1">IFERROR(F28+F34,"")</f>
        <v/>
      </c>
      <c r="G36" s="159" t="str">
        <f ca="1">IFERROR(G28+G34,"")</f>
        <v/>
      </c>
      <c r="H36" s="159" t="str">
        <f ca="1">IFERROR(H28+H34,"")</f>
        <v/>
      </c>
      <c r="I36" s="159" t="str">
        <f ca="1">IFERROR(I28+I34,"")</f>
        <v/>
      </c>
      <c r="J36" s="160"/>
    </row>
    <row r="39" spans="2:11" ht="17.45" customHeight="1" x14ac:dyDescent="0.2">
      <c r="B39" s="206" t="s">
        <v>164</v>
      </c>
      <c r="C39" s="206"/>
      <c r="D39" s="206"/>
      <c r="E39" s="206"/>
      <c r="F39" s="206"/>
      <c r="G39" s="206"/>
      <c r="H39" s="206"/>
      <c r="I39" s="206"/>
    </row>
    <row r="41" spans="2:11" x14ac:dyDescent="0.2">
      <c r="E41" s="38" t="s">
        <v>136</v>
      </c>
      <c r="F41" s="38" t="s">
        <v>137</v>
      </c>
      <c r="G41" s="38" t="s">
        <v>138</v>
      </c>
      <c r="H41" s="38" t="s">
        <v>139</v>
      </c>
      <c r="I41" s="38" t="s">
        <v>140</v>
      </c>
      <c r="J41" s="143"/>
      <c r="K41" s="158" t="s">
        <v>159</v>
      </c>
    </row>
    <row r="42" spans="2:11" ht="12.75" customHeight="1" x14ac:dyDescent="0.2">
      <c r="B42" s="201" t="s">
        <v>57</v>
      </c>
      <c r="C42" s="144" t="s">
        <v>165</v>
      </c>
      <c r="D42" s="145"/>
      <c r="E42" s="171" t="str">
        <f ca="1">IFERROR(E25*'Paramétrage simulation'!$E$11,"")</f>
        <v/>
      </c>
      <c r="F42" s="171" t="str">
        <f ca="1">IFERROR(F25*'Paramétrage simulation'!$E$11,"")</f>
        <v/>
      </c>
      <c r="G42" s="171" t="str">
        <f ca="1">IFERROR(G25*'Paramétrage simulation'!$E$11,"")</f>
        <v/>
      </c>
      <c r="H42" s="171" t="str">
        <f ca="1">IFERROR(H25*'Paramétrage simulation'!$E$11,"")</f>
        <v/>
      </c>
      <c r="I42" s="171" t="str">
        <f ca="1">IFERROR(I25*'Paramétrage simulation'!$E$11,"")</f>
        <v/>
      </c>
      <c r="J42" s="172"/>
      <c r="K42" s="173">
        <f ca="1">SUM(E42:I42)</f>
        <v>0</v>
      </c>
    </row>
    <row r="43" spans="2:11" x14ac:dyDescent="0.2">
      <c r="B43" s="201"/>
      <c r="C43" s="144" t="s">
        <v>166</v>
      </c>
      <c r="D43" s="145"/>
      <c r="E43" s="171" t="str">
        <f ca="1">IFERROR(E26*'Paramétrage simulation'!$E$11,"")</f>
        <v/>
      </c>
      <c r="F43" s="171" t="str">
        <f ca="1">IFERROR(F26*'Paramétrage simulation'!$E$11,"")</f>
        <v/>
      </c>
      <c r="G43" s="171" t="str">
        <f ca="1">IFERROR(G26*'Paramétrage simulation'!$E$11,"")</f>
        <v/>
      </c>
      <c r="H43" s="171" t="str">
        <f ca="1">IFERROR(H26*'Paramétrage simulation'!$E$11,"")</f>
        <v/>
      </c>
      <c r="I43" s="171" t="str">
        <f ca="1">IFERROR(I26*'Paramétrage simulation'!$E$11,"")</f>
        <v/>
      </c>
      <c r="J43" s="172"/>
      <c r="K43" s="173">
        <f ca="1">SUM(E43:I43)</f>
        <v>0</v>
      </c>
    </row>
    <row r="44" spans="2:11" x14ac:dyDescent="0.2">
      <c r="B44" s="201"/>
      <c r="C44" s="144" t="s">
        <v>146</v>
      </c>
      <c r="D44" s="145"/>
      <c r="E44" s="174"/>
      <c r="F44" s="171" t="str">
        <f ca="1">IFERROR(F27*'Paramétrage simulation'!$E$11,"")</f>
        <v/>
      </c>
      <c r="G44" s="171" t="str">
        <f ca="1">IFERROR(G27*'Paramétrage simulation'!$E$11,"")</f>
        <v/>
      </c>
      <c r="H44" s="171" t="str">
        <f ca="1">IFERROR(H27*'Paramétrage simulation'!$E$11,"")</f>
        <v/>
      </c>
      <c r="I44" s="171" t="str">
        <f ca="1">IFERROR(I27*'Paramétrage simulation'!$E$11,"")</f>
        <v/>
      </c>
      <c r="J44" s="172"/>
      <c r="K44" s="173">
        <f ca="1">SUM(E44:I44)</f>
        <v>0</v>
      </c>
    </row>
    <row r="45" spans="2:11" x14ac:dyDescent="0.2">
      <c r="B45" s="90"/>
      <c r="C45" s="145"/>
      <c r="D45" s="145"/>
      <c r="E45" s="175"/>
      <c r="F45" s="175"/>
      <c r="G45" s="175"/>
      <c r="H45" s="175"/>
      <c r="I45" s="175"/>
      <c r="J45" s="172"/>
      <c r="K45" s="176"/>
    </row>
    <row r="46" spans="2:11" ht="12.75" customHeight="1" x14ac:dyDescent="0.2">
      <c r="B46" s="201" t="s">
        <v>58</v>
      </c>
      <c r="C46" s="144" t="s">
        <v>165</v>
      </c>
      <c r="D46" s="145"/>
      <c r="E46" s="171">
        <f ca="1">IFERROR(E31*'Paramétrage simulation'!$E$11,"")</f>
        <v>3206.16</v>
      </c>
      <c r="F46" s="171">
        <f ca="1">IFERROR(F31*'Paramétrage simulation'!$E$11,"")</f>
        <v>4861.8</v>
      </c>
      <c r="G46" s="171">
        <f ca="1">IFERROR(G31*'Paramétrage simulation'!$E$11,"")</f>
        <v>7227.0000000000009</v>
      </c>
      <c r="H46" s="171">
        <f ca="1">IFERROR(H31*'Paramétrage simulation'!$E$11,"")</f>
        <v>9592.1999999999989</v>
      </c>
      <c r="I46" s="171">
        <f ca="1">IFERROR(I31*'Paramétrage simulation'!$E$11,"")</f>
        <v>11957.400000000001</v>
      </c>
      <c r="J46" s="172"/>
      <c r="K46" s="173">
        <f ca="1">SUM(E46:I46)</f>
        <v>36844.559999999998</v>
      </c>
    </row>
    <row r="47" spans="2:11" x14ac:dyDescent="0.2">
      <c r="B47" s="201"/>
      <c r="C47" s="144" t="s">
        <v>166</v>
      </c>
      <c r="D47" s="145"/>
      <c r="E47" s="171">
        <f ca="1">IFERROR(E32*'Paramétrage simulation'!$E$11,"")</f>
        <v>2948.4</v>
      </c>
      <c r="F47" s="171">
        <f ca="1">IFERROR(F32*'Paramétrage simulation'!$E$11,"")</f>
        <v>4212.0000000000009</v>
      </c>
      <c r="G47" s="171">
        <f ca="1">IFERROR(G32*'Paramétrage simulation'!$E$11,"")</f>
        <v>4211.9999999999982</v>
      </c>
      <c r="H47" s="171">
        <f ca="1">IFERROR(H32*'Paramétrage simulation'!$E$11,"")</f>
        <v>4212.0000000000009</v>
      </c>
      <c r="I47" s="171">
        <f ca="1">IFERROR(I32*'Paramétrage simulation'!$E$11,"")</f>
        <v>2105.9999999999991</v>
      </c>
      <c r="J47" s="172"/>
      <c r="K47" s="173">
        <f ca="1">SUM(E47:I47)</f>
        <v>17690.400000000001</v>
      </c>
    </row>
    <row r="48" spans="2:11" x14ac:dyDescent="0.2">
      <c r="B48" s="201"/>
      <c r="C48" s="144" t="s">
        <v>146</v>
      </c>
      <c r="D48" s="145"/>
      <c r="E48" s="177"/>
      <c r="F48" s="178">
        <f ca="1">IFERROR(F33*'Paramétrage simulation'!$E$11,"")</f>
        <v>0</v>
      </c>
      <c r="G48" s="178">
        <f ca="1">IFERROR(G33*'Paramétrage simulation'!$E$11,"")</f>
        <v>0</v>
      </c>
      <c r="H48" s="178">
        <f ca="1">IFERROR(H33*'Paramétrage simulation'!$E$11,"")</f>
        <v>0</v>
      </c>
      <c r="I48" s="178">
        <f ca="1">IFERROR(I33*'Paramétrage simulation'!$E$11,"")</f>
        <v>0</v>
      </c>
      <c r="J48" s="172"/>
      <c r="K48" s="173">
        <f ca="1">SUM(E48:I48)</f>
        <v>0</v>
      </c>
    </row>
    <row r="49" spans="2:11" x14ac:dyDescent="0.2">
      <c r="B49" s="90"/>
      <c r="C49" s="145"/>
      <c r="D49" s="145"/>
      <c r="E49" s="175"/>
      <c r="F49" s="175"/>
      <c r="G49" s="175"/>
      <c r="H49" s="175"/>
      <c r="I49" s="175"/>
      <c r="J49" s="172"/>
      <c r="K49" s="176"/>
    </row>
    <row r="50" spans="2:11" x14ac:dyDescent="0.2">
      <c r="C50" s="34" t="s">
        <v>159</v>
      </c>
      <c r="D50" s="179"/>
      <c r="E50" s="171">
        <f ca="1">E46+E47+E48</f>
        <v>6154.5599999999995</v>
      </c>
      <c r="F50" s="171">
        <f t="shared" ref="F50:I50" ca="1" si="0">F46+F47+F48</f>
        <v>9073.8000000000011</v>
      </c>
      <c r="G50" s="171">
        <f t="shared" ca="1" si="0"/>
        <v>11439</v>
      </c>
      <c r="H50" s="171">
        <f t="shared" ca="1" si="0"/>
        <v>13804.2</v>
      </c>
      <c r="I50" s="171">
        <f t="shared" ca="1" si="0"/>
        <v>14063.400000000001</v>
      </c>
      <c r="J50" s="172"/>
      <c r="K50" s="180">
        <f ca="1">SUM(E50:I50)</f>
        <v>54534.96</v>
      </c>
    </row>
    <row r="51" spans="2:11" x14ac:dyDescent="0.2">
      <c r="E51" s="181"/>
      <c r="F51" s="181"/>
      <c r="G51" s="181"/>
      <c r="H51" s="181"/>
      <c r="I51" s="181"/>
    </row>
    <row r="52" spans="2:11" x14ac:dyDescent="0.2">
      <c r="C52" s="182" t="s">
        <v>167</v>
      </c>
      <c r="D52" s="170"/>
      <c r="E52" s="183">
        <f ca="1">IFERROR(E50,"")</f>
        <v>6154.5599999999995</v>
      </c>
      <c r="F52" s="171">
        <f ca="1">IFERROR(E52+F50,"")</f>
        <v>15228.36</v>
      </c>
      <c r="G52" s="171">
        <f ca="1">IFERROR(F52+G50,"")</f>
        <v>26667.360000000001</v>
      </c>
      <c r="H52" s="171">
        <f ca="1">IFERROR(G52+H50,"")</f>
        <v>40471.56</v>
      </c>
      <c r="I52" s="171">
        <f ca="1">IFERROR(H52+I50,"")</f>
        <v>54534.96</v>
      </c>
    </row>
    <row r="53" spans="2:11" x14ac:dyDescent="0.2">
      <c r="C53"/>
      <c r="D53"/>
      <c r="E53"/>
      <c r="F53"/>
    </row>
    <row r="54" spans="2:11" x14ac:dyDescent="0.2">
      <c r="C54"/>
      <c r="D54"/>
      <c r="E54"/>
      <c r="F54"/>
    </row>
    <row r="55" spans="2:11" x14ac:dyDescent="0.2">
      <c r="C55"/>
      <c r="D55"/>
      <c r="E55"/>
      <c r="F55"/>
      <c r="G55"/>
    </row>
    <row r="56" spans="2:11" x14ac:dyDescent="0.2">
      <c r="C56"/>
      <c r="D56"/>
      <c r="E56"/>
      <c r="F56"/>
      <c r="G56"/>
    </row>
    <row r="57" spans="2:11" x14ac:dyDescent="0.2">
      <c r="C57"/>
      <c r="D57"/>
      <c r="E57"/>
      <c r="F57"/>
      <c r="G57"/>
    </row>
    <row r="58" spans="2:11" x14ac:dyDescent="0.2">
      <c r="C58"/>
      <c r="D58"/>
      <c r="E58"/>
      <c r="F58"/>
      <c r="G58"/>
    </row>
  </sheetData>
  <mergeCells count="10">
    <mergeCell ref="B25:B28"/>
    <mergeCell ref="B31:B34"/>
    <mergeCell ref="B39:I39"/>
    <mergeCell ref="B42:B44"/>
    <mergeCell ref="B46:B48"/>
    <mergeCell ref="B2:I2"/>
    <mergeCell ref="B6:B9"/>
    <mergeCell ref="B12:B15"/>
    <mergeCell ref="E17:I17"/>
    <mergeCell ref="B22:I22"/>
  </mergeCell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N149"/>
  <sheetViews>
    <sheetView showGridLines="0" topLeftCell="A10" zoomScaleNormal="100" workbookViewId="0">
      <selection activeCell="Q143" sqref="Q143"/>
    </sheetView>
  </sheetViews>
  <sheetFormatPr baseColWidth="10" defaultColWidth="9.140625" defaultRowHeight="12.75" x14ac:dyDescent="0.2"/>
  <cols>
    <col min="1" max="1" width="5.140625" customWidth="1"/>
    <col min="2" max="2" width="27.85546875" customWidth="1"/>
    <col min="3" max="1025" width="11.5703125"/>
  </cols>
  <sheetData>
    <row r="1" spans="1:14" x14ac:dyDescent="0.2">
      <c r="B1" s="2"/>
      <c r="C1" s="2"/>
      <c r="D1" s="2"/>
    </row>
    <row r="2" spans="1:14" ht="18" x14ac:dyDescent="0.2">
      <c r="B2" s="207" t="s">
        <v>168</v>
      </c>
      <c r="C2" s="207"/>
      <c r="D2" s="207"/>
      <c r="E2" s="207"/>
      <c r="F2" s="207"/>
      <c r="G2" s="207"/>
      <c r="H2" s="207"/>
      <c r="I2" s="207"/>
      <c r="J2" s="207"/>
      <c r="K2" s="207"/>
      <c r="L2" s="207"/>
      <c r="M2" s="207"/>
      <c r="N2" s="207"/>
    </row>
    <row r="3" spans="1:14" x14ac:dyDescent="0.2">
      <c r="B3" s="2"/>
      <c r="C3" s="2"/>
      <c r="D3" s="2"/>
    </row>
    <row r="4" spans="1:14" x14ac:dyDescent="0.2">
      <c r="A4" s="170"/>
      <c r="B4" s="184"/>
      <c r="C4" s="185"/>
      <c r="D4" s="185"/>
      <c r="E4" s="186"/>
      <c r="F4" s="186"/>
      <c r="G4" s="186"/>
      <c r="H4" s="186"/>
      <c r="I4" s="186"/>
      <c r="J4" s="186"/>
      <c r="K4" s="186"/>
      <c r="L4" s="186"/>
      <c r="M4" s="186"/>
      <c r="N4" s="187"/>
    </row>
    <row r="5" spans="1:14" x14ac:dyDescent="0.2">
      <c r="A5" s="170"/>
      <c r="B5" s="188"/>
      <c r="N5" s="189"/>
    </row>
    <row r="6" spans="1:14" x14ac:dyDescent="0.2">
      <c r="A6" s="170"/>
      <c r="B6" s="188"/>
      <c r="N6" s="189"/>
    </row>
    <row r="7" spans="1:14" x14ac:dyDescent="0.2">
      <c r="A7" s="170"/>
      <c r="B7" s="188"/>
      <c r="N7" s="189"/>
    </row>
    <row r="8" spans="1:14" x14ac:dyDescent="0.2">
      <c r="A8" s="170"/>
      <c r="B8" s="188"/>
      <c r="N8" s="189"/>
    </row>
    <row r="9" spans="1:14" x14ac:dyDescent="0.2">
      <c r="A9" s="170"/>
      <c r="B9" s="188"/>
      <c r="N9" s="189"/>
    </row>
    <row r="10" spans="1:14" x14ac:dyDescent="0.2">
      <c r="A10" s="170"/>
      <c r="B10" s="188"/>
      <c r="N10" s="189"/>
    </row>
    <row r="11" spans="1:14" x14ac:dyDescent="0.2">
      <c r="A11" s="170"/>
      <c r="B11" s="188"/>
      <c r="N11" s="189"/>
    </row>
    <row r="12" spans="1:14" x14ac:dyDescent="0.2">
      <c r="A12" s="170"/>
      <c r="B12" s="188"/>
      <c r="N12" s="189"/>
    </row>
    <row r="13" spans="1:14" x14ac:dyDescent="0.2">
      <c r="A13" s="170"/>
      <c r="B13" s="188"/>
      <c r="N13" s="189"/>
    </row>
    <row r="14" spans="1:14" x14ac:dyDescent="0.2">
      <c r="A14" s="170"/>
      <c r="B14" s="188"/>
      <c r="N14" s="189"/>
    </row>
    <row r="15" spans="1:14" x14ac:dyDescent="0.2">
      <c r="A15" s="170"/>
      <c r="B15" s="188"/>
      <c r="N15" s="189"/>
    </row>
    <row r="16" spans="1:14" x14ac:dyDescent="0.2">
      <c r="A16" s="170"/>
      <c r="B16" s="188"/>
      <c r="N16" s="189"/>
    </row>
    <row r="17" spans="1:14" x14ac:dyDescent="0.2">
      <c r="A17" s="170"/>
      <c r="B17" s="188"/>
      <c r="N17" s="189"/>
    </row>
    <row r="18" spans="1:14" x14ac:dyDescent="0.2">
      <c r="A18" s="170"/>
      <c r="B18" s="188"/>
      <c r="N18" s="189"/>
    </row>
    <row r="19" spans="1:14" x14ac:dyDescent="0.2">
      <c r="A19" s="170"/>
      <c r="B19" s="188"/>
      <c r="N19" s="189"/>
    </row>
    <row r="20" spans="1:14" x14ac:dyDescent="0.2">
      <c r="A20" s="170"/>
      <c r="B20" s="188"/>
      <c r="N20" s="189"/>
    </row>
    <row r="21" spans="1:14" x14ac:dyDescent="0.2">
      <c r="A21" s="170"/>
      <c r="B21" s="188"/>
      <c r="N21" s="189"/>
    </row>
    <row r="22" spans="1:14" x14ac:dyDescent="0.2">
      <c r="A22" s="170"/>
      <c r="B22" s="188"/>
      <c r="N22" s="189"/>
    </row>
    <row r="23" spans="1:14" x14ac:dyDescent="0.2">
      <c r="A23" s="170"/>
      <c r="B23" s="188"/>
      <c r="N23" s="189"/>
    </row>
    <row r="24" spans="1:14" x14ac:dyDescent="0.2">
      <c r="A24" s="170"/>
      <c r="B24" s="190"/>
      <c r="C24" s="191"/>
      <c r="D24" s="191"/>
      <c r="E24" s="191"/>
      <c r="F24" s="191"/>
      <c r="G24" s="191"/>
      <c r="H24" s="191"/>
      <c r="I24" s="191"/>
      <c r="J24" s="191"/>
      <c r="K24" s="191"/>
      <c r="L24" s="191"/>
      <c r="M24" s="191"/>
      <c r="N24" s="192"/>
    </row>
    <row r="28" spans="1:14" ht="18" x14ac:dyDescent="0.2">
      <c r="B28" s="207" t="s">
        <v>169</v>
      </c>
      <c r="C28" s="207"/>
      <c r="D28" s="207"/>
      <c r="E28" s="207"/>
      <c r="F28" s="207"/>
      <c r="G28" s="207"/>
      <c r="H28" s="207"/>
      <c r="I28" s="207"/>
      <c r="J28" s="207"/>
      <c r="K28" s="207"/>
      <c r="L28" s="207"/>
      <c r="M28" s="207"/>
      <c r="N28" s="207"/>
    </row>
    <row r="29" spans="1:14" ht="18" x14ac:dyDescent="0.25">
      <c r="B29" s="193"/>
    </row>
    <row r="30" spans="1:14" x14ac:dyDescent="0.2">
      <c r="B30" s="194"/>
      <c r="C30" s="186"/>
      <c r="D30" s="186"/>
      <c r="E30" s="186"/>
      <c r="F30" s="186"/>
      <c r="G30" s="186"/>
      <c r="H30" s="186"/>
      <c r="I30" s="186"/>
      <c r="J30" s="186"/>
      <c r="K30" s="186"/>
      <c r="L30" s="186"/>
      <c r="M30" s="186"/>
      <c r="N30" s="187"/>
    </row>
    <row r="31" spans="1:14" x14ac:dyDescent="0.2">
      <c r="B31" s="188"/>
      <c r="N31" s="189"/>
    </row>
    <row r="32" spans="1:14" x14ac:dyDescent="0.2">
      <c r="B32" s="188"/>
      <c r="N32" s="189"/>
    </row>
    <row r="33" spans="2:14" x14ac:dyDescent="0.2">
      <c r="B33" s="188"/>
      <c r="N33" s="189"/>
    </row>
    <row r="34" spans="2:14" x14ac:dyDescent="0.2">
      <c r="B34" s="188"/>
      <c r="N34" s="189"/>
    </row>
    <row r="35" spans="2:14" x14ac:dyDescent="0.2">
      <c r="B35" s="188"/>
      <c r="N35" s="189"/>
    </row>
    <row r="36" spans="2:14" x14ac:dyDescent="0.2">
      <c r="B36" s="188"/>
      <c r="N36" s="189"/>
    </row>
    <row r="37" spans="2:14" x14ac:dyDescent="0.2">
      <c r="B37" s="188"/>
      <c r="N37" s="189"/>
    </row>
    <row r="38" spans="2:14" x14ac:dyDescent="0.2">
      <c r="B38" s="188"/>
      <c r="N38" s="189"/>
    </row>
    <row r="39" spans="2:14" x14ac:dyDescent="0.2">
      <c r="B39" s="188"/>
      <c r="N39" s="189"/>
    </row>
    <row r="40" spans="2:14" x14ac:dyDescent="0.2">
      <c r="B40" s="188"/>
      <c r="N40" s="189"/>
    </row>
    <row r="41" spans="2:14" x14ac:dyDescent="0.2">
      <c r="B41" s="188"/>
      <c r="N41" s="189"/>
    </row>
    <row r="42" spans="2:14" x14ac:dyDescent="0.2">
      <c r="B42" s="188"/>
      <c r="N42" s="189"/>
    </row>
    <row r="43" spans="2:14" x14ac:dyDescent="0.2">
      <c r="B43" s="188"/>
      <c r="N43" s="189"/>
    </row>
    <row r="44" spans="2:14" x14ac:dyDescent="0.2">
      <c r="B44" s="188"/>
      <c r="N44" s="189"/>
    </row>
    <row r="45" spans="2:14" x14ac:dyDescent="0.2">
      <c r="B45" s="188"/>
      <c r="N45" s="189"/>
    </row>
    <row r="46" spans="2:14" x14ac:dyDescent="0.2">
      <c r="B46" s="188"/>
      <c r="N46" s="189"/>
    </row>
    <row r="47" spans="2:14" x14ac:dyDescent="0.2">
      <c r="B47" s="188"/>
      <c r="N47" s="189"/>
    </row>
    <row r="48" spans="2:14" x14ac:dyDescent="0.2">
      <c r="B48" s="188"/>
      <c r="N48" s="189"/>
    </row>
    <row r="49" spans="2:14" x14ac:dyDescent="0.2">
      <c r="B49" s="188"/>
      <c r="C49" s="170"/>
      <c r="D49" s="170"/>
      <c r="E49" s="170"/>
      <c r="F49" s="170"/>
      <c r="G49" s="170"/>
      <c r="H49" s="170"/>
      <c r="I49" s="170"/>
      <c r="J49" s="170"/>
      <c r="K49" s="170"/>
      <c r="L49" s="170"/>
      <c r="M49" s="170"/>
      <c r="N49" s="189"/>
    </row>
    <row r="50" spans="2:14" x14ac:dyDescent="0.2">
      <c r="B50" s="190"/>
      <c r="C50" s="191"/>
      <c r="D50" s="191"/>
      <c r="E50" s="191"/>
      <c r="F50" s="191"/>
      <c r="G50" s="191"/>
      <c r="H50" s="191"/>
      <c r="I50" s="191"/>
      <c r="J50" s="191"/>
      <c r="K50" s="191"/>
      <c r="L50" s="191"/>
      <c r="M50" s="191"/>
      <c r="N50" s="192"/>
    </row>
    <row r="52" spans="2:14" x14ac:dyDescent="0.2">
      <c r="B52" s="194"/>
      <c r="C52" s="186"/>
      <c r="D52" s="186"/>
      <c r="E52" s="186"/>
      <c r="F52" s="186"/>
      <c r="G52" s="186"/>
      <c r="H52" s="186"/>
      <c r="I52" s="186"/>
      <c r="J52" s="186"/>
      <c r="K52" s="186"/>
      <c r="L52" s="186"/>
      <c r="M52" s="186"/>
      <c r="N52" s="187"/>
    </row>
    <row r="53" spans="2:14" x14ac:dyDescent="0.2">
      <c r="B53" s="188"/>
      <c r="N53" s="189"/>
    </row>
    <row r="54" spans="2:14" x14ac:dyDescent="0.2">
      <c r="B54" s="188"/>
      <c r="N54" s="189"/>
    </row>
    <row r="55" spans="2:14" x14ac:dyDescent="0.2">
      <c r="B55" s="188"/>
      <c r="N55" s="189"/>
    </row>
    <row r="56" spans="2:14" x14ac:dyDescent="0.2">
      <c r="B56" s="188"/>
      <c r="N56" s="189"/>
    </row>
    <row r="57" spans="2:14" x14ac:dyDescent="0.2">
      <c r="B57" s="188"/>
      <c r="N57" s="189"/>
    </row>
    <row r="58" spans="2:14" x14ac:dyDescent="0.2">
      <c r="B58" s="188"/>
      <c r="N58" s="189"/>
    </row>
    <row r="59" spans="2:14" x14ac:dyDescent="0.2">
      <c r="B59" s="188"/>
      <c r="N59" s="189"/>
    </row>
    <row r="60" spans="2:14" x14ac:dyDescent="0.2">
      <c r="B60" s="188"/>
      <c r="N60" s="189"/>
    </row>
    <row r="61" spans="2:14" x14ac:dyDescent="0.2">
      <c r="B61" s="188"/>
      <c r="N61" s="189"/>
    </row>
    <row r="62" spans="2:14" x14ac:dyDescent="0.2">
      <c r="B62" s="188"/>
      <c r="N62" s="189"/>
    </row>
    <row r="63" spans="2:14" x14ac:dyDescent="0.2">
      <c r="B63" s="188"/>
      <c r="N63" s="189"/>
    </row>
    <row r="64" spans="2:14" x14ac:dyDescent="0.2">
      <c r="B64" s="188"/>
      <c r="N64" s="189"/>
    </row>
    <row r="65" spans="2:14" x14ac:dyDescent="0.2">
      <c r="B65" s="188"/>
      <c r="N65" s="189"/>
    </row>
    <row r="66" spans="2:14" x14ac:dyDescent="0.2">
      <c r="B66" s="188"/>
      <c r="N66" s="189"/>
    </row>
    <row r="67" spans="2:14" x14ac:dyDescent="0.2">
      <c r="B67" s="188"/>
      <c r="N67" s="189"/>
    </row>
    <row r="68" spans="2:14" x14ac:dyDescent="0.2">
      <c r="B68" s="188"/>
      <c r="N68" s="189"/>
    </row>
    <row r="69" spans="2:14" x14ac:dyDescent="0.2">
      <c r="B69" s="188"/>
      <c r="N69" s="189"/>
    </row>
    <row r="70" spans="2:14" x14ac:dyDescent="0.2">
      <c r="B70" s="188"/>
      <c r="N70" s="189"/>
    </row>
    <row r="71" spans="2:14" x14ac:dyDescent="0.2">
      <c r="B71" s="188"/>
      <c r="C71" s="170"/>
      <c r="D71" s="170"/>
      <c r="E71" s="170"/>
      <c r="F71" s="170"/>
      <c r="G71" s="170"/>
      <c r="H71" s="170"/>
      <c r="I71" s="170"/>
      <c r="J71" s="170"/>
      <c r="K71" s="170"/>
      <c r="L71" s="170"/>
      <c r="M71" s="170"/>
      <c r="N71" s="189"/>
    </row>
    <row r="72" spans="2:14" x14ac:dyDescent="0.2">
      <c r="B72" s="190"/>
      <c r="C72" s="191"/>
      <c r="D72" s="191"/>
      <c r="E72" s="191"/>
      <c r="F72" s="191"/>
      <c r="G72" s="191"/>
      <c r="H72" s="191"/>
      <c r="I72" s="191"/>
      <c r="J72" s="191"/>
      <c r="K72" s="191"/>
      <c r="L72" s="191"/>
      <c r="M72" s="191"/>
      <c r="N72" s="192"/>
    </row>
    <row r="74" spans="2:14" x14ac:dyDescent="0.2">
      <c r="B74" s="194"/>
      <c r="C74" s="186"/>
      <c r="D74" s="186"/>
      <c r="E74" s="186"/>
      <c r="F74" s="186"/>
      <c r="G74" s="186"/>
      <c r="H74" s="186"/>
      <c r="I74" s="186"/>
      <c r="J74" s="186"/>
      <c r="K74" s="186"/>
      <c r="L74" s="186"/>
      <c r="M74" s="186"/>
      <c r="N74" s="187"/>
    </row>
    <row r="75" spans="2:14" x14ac:dyDescent="0.2">
      <c r="B75" s="188"/>
      <c r="N75" s="189"/>
    </row>
    <row r="76" spans="2:14" x14ac:dyDescent="0.2">
      <c r="B76" s="188"/>
      <c r="N76" s="189"/>
    </row>
    <row r="77" spans="2:14" x14ac:dyDescent="0.2">
      <c r="B77" s="188"/>
      <c r="N77" s="189"/>
    </row>
    <row r="78" spans="2:14" x14ac:dyDescent="0.2">
      <c r="B78" s="188"/>
      <c r="N78" s="189"/>
    </row>
    <row r="79" spans="2:14" x14ac:dyDescent="0.2">
      <c r="B79" s="188"/>
      <c r="N79" s="189"/>
    </row>
    <row r="80" spans="2:14" x14ac:dyDescent="0.2">
      <c r="B80" s="188"/>
      <c r="N80" s="189"/>
    </row>
    <row r="81" spans="2:14" x14ac:dyDescent="0.2">
      <c r="B81" s="188"/>
      <c r="N81" s="189"/>
    </row>
    <row r="82" spans="2:14" x14ac:dyDescent="0.2">
      <c r="B82" s="188"/>
      <c r="N82" s="189"/>
    </row>
    <row r="83" spans="2:14" x14ac:dyDescent="0.2">
      <c r="B83" s="188"/>
      <c r="N83" s="189"/>
    </row>
    <row r="84" spans="2:14" x14ac:dyDescent="0.2">
      <c r="B84" s="188"/>
      <c r="N84" s="189"/>
    </row>
    <row r="85" spans="2:14" x14ac:dyDescent="0.2">
      <c r="B85" s="188"/>
      <c r="N85" s="189"/>
    </row>
    <row r="86" spans="2:14" x14ac:dyDescent="0.2">
      <c r="B86" s="188"/>
      <c r="N86" s="189"/>
    </row>
    <row r="87" spans="2:14" x14ac:dyDescent="0.2">
      <c r="B87" s="188"/>
      <c r="N87" s="189"/>
    </row>
    <row r="88" spans="2:14" x14ac:dyDescent="0.2">
      <c r="B88" s="188"/>
      <c r="N88" s="189"/>
    </row>
    <row r="89" spans="2:14" x14ac:dyDescent="0.2">
      <c r="B89" s="188"/>
      <c r="N89" s="189"/>
    </row>
    <row r="90" spans="2:14" x14ac:dyDescent="0.2">
      <c r="B90" s="188"/>
      <c r="N90" s="189"/>
    </row>
    <row r="91" spans="2:14" x14ac:dyDescent="0.2">
      <c r="B91" s="188"/>
      <c r="N91" s="189"/>
    </row>
    <row r="92" spans="2:14" x14ac:dyDescent="0.2">
      <c r="B92" s="188"/>
      <c r="N92" s="189"/>
    </row>
    <row r="93" spans="2:14" x14ac:dyDescent="0.2">
      <c r="B93" s="188"/>
      <c r="C93" s="170"/>
      <c r="D93" s="170"/>
      <c r="E93" s="170"/>
      <c r="F93" s="170"/>
      <c r="G93" s="170"/>
      <c r="H93" s="170"/>
      <c r="I93" s="170"/>
      <c r="J93" s="170"/>
      <c r="K93" s="170"/>
      <c r="L93" s="170"/>
      <c r="M93" s="170"/>
      <c r="N93" s="189"/>
    </row>
    <row r="94" spans="2:14" x14ac:dyDescent="0.2">
      <c r="B94" s="190"/>
      <c r="C94" s="191"/>
      <c r="D94" s="191"/>
      <c r="E94" s="191"/>
      <c r="F94" s="191"/>
      <c r="G94" s="191"/>
      <c r="H94" s="191"/>
      <c r="I94" s="191"/>
      <c r="J94" s="191"/>
      <c r="K94" s="191"/>
      <c r="L94" s="191"/>
      <c r="M94" s="191"/>
      <c r="N94" s="192"/>
    </row>
    <row r="99" spans="2:14" ht="18" x14ac:dyDescent="0.2">
      <c r="B99" s="207" t="s">
        <v>148</v>
      </c>
      <c r="C99" s="207"/>
      <c r="D99" s="207"/>
      <c r="E99" s="207"/>
      <c r="F99" s="207"/>
      <c r="G99" s="207"/>
      <c r="H99" s="207"/>
      <c r="I99" s="207"/>
      <c r="J99" s="207"/>
      <c r="K99" s="207"/>
      <c r="L99" s="207"/>
      <c r="M99" s="207"/>
      <c r="N99" s="207"/>
    </row>
    <row r="101" spans="2:14" x14ac:dyDescent="0.2">
      <c r="B101" s="194"/>
      <c r="C101" s="186"/>
      <c r="D101" s="186"/>
      <c r="E101" s="186"/>
      <c r="F101" s="186"/>
      <c r="G101" s="186"/>
      <c r="H101" s="186"/>
      <c r="I101" s="186"/>
      <c r="J101" s="186"/>
      <c r="K101" s="186"/>
      <c r="L101" s="186"/>
      <c r="M101" s="186"/>
      <c r="N101" s="187"/>
    </row>
    <row r="102" spans="2:14" x14ac:dyDescent="0.2">
      <c r="B102" s="188"/>
      <c r="N102" s="189"/>
    </row>
    <row r="103" spans="2:14" x14ac:dyDescent="0.2">
      <c r="B103" s="188"/>
      <c r="N103" s="189"/>
    </row>
    <row r="104" spans="2:14" x14ac:dyDescent="0.2">
      <c r="B104" s="188"/>
      <c r="N104" s="189"/>
    </row>
    <row r="105" spans="2:14" x14ac:dyDescent="0.2">
      <c r="B105" s="188"/>
      <c r="N105" s="189"/>
    </row>
    <row r="106" spans="2:14" x14ac:dyDescent="0.2">
      <c r="B106" s="188"/>
      <c r="N106" s="189"/>
    </row>
    <row r="107" spans="2:14" x14ac:dyDescent="0.2">
      <c r="B107" s="188"/>
      <c r="N107" s="189"/>
    </row>
    <row r="108" spans="2:14" x14ac:dyDescent="0.2">
      <c r="B108" s="188"/>
      <c r="N108" s="189"/>
    </row>
    <row r="109" spans="2:14" x14ac:dyDescent="0.2">
      <c r="B109" s="188"/>
      <c r="N109" s="189"/>
    </row>
    <row r="110" spans="2:14" x14ac:dyDescent="0.2">
      <c r="B110" s="188"/>
      <c r="N110" s="189"/>
    </row>
    <row r="111" spans="2:14" x14ac:dyDescent="0.2">
      <c r="B111" s="188"/>
      <c r="N111" s="189"/>
    </row>
    <row r="112" spans="2:14" x14ac:dyDescent="0.2">
      <c r="B112" s="188"/>
      <c r="N112" s="189"/>
    </row>
    <row r="113" spans="2:14" x14ac:dyDescent="0.2">
      <c r="B113" s="188"/>
      <c r="N113" s="189"/>
    </row>
    <row r="114" spans="2:14" x14ac:dyDescent="0.2">
      <c r="B114" s="188"/>
      <c r="N114" s="189"/>
    </row>
    <row r="115" spans="2:14" x14ac:dyDescent="0.2">
      <c r="B115" s="188"/>
      <c r="N115" s="189"/>
    </row>
    <row r="116" spans="2:14" x14ac:dyDescent="0.2">
      <c r="B116" s="188"/>
      <c r="N116" s="189"/>
    </row>
    <row r="117" spans="2:14" x14ac:dyDescent="0.2">
      <c r="B117" s="188"/>
      <c r="N117" s="189"/>
    </row>
    <row r="118" spans="2:14" x14ac:dyDescent="0.2">
      <c r="B118" s="188"/>
      <c r="N118" s="189"/>
    </row>
    <row r="119" spans="2:14" x14ac:dyDescent="0.2">
      <c r="B119" s="188"/>
      <c r="N119" s="189"/>
    </row>
    <row r="120" spans="2:14" x14ac:dyDescent="0.2">
      <c r="B120" s="188"/>
      <c r="N120" s="189"/>
    </row>
    <row r="121" spans="2:14" x14ac:dyDescent="0.2">
      <c r="B121" s="190"/>
      <c r="C121" s="191"/>
      <c r="D121" s="191"/>
      <c r="E121" s="191"/>
      <c r="F121" s="191"/>
      <c r="G121" s="191"/>
      <c r="H121" s="191"/>
      <c r="I121" s="191"/>
      <c r="J121" s="191"/>
      <c r="K121" s="191"/>
      <c r="L121" s="191"/>
      <c r="M121" s="191"/>
      <c r="N121" s="192"/>
    </row>
    <row r="125" spans="2:14" ht="18" x14ac:dyDescent="0.2">
      <c r="B125" s="207" t="s">
        <v>170</v>
      </c>
      <c r="C125" s="207"/>
      <c r="D125" s="207"/>
      <c r="E125" s="207"/>
      <c r="F125" s="207"/>
      <c r="G125" s="207"/>
      <c r="H125" s="207"/>
      <c r="I125" s="207"/>
      <c r="J125" s="207"/>
      <c r="K125" s="207"/>
      <c r="L125" s="207"/>
      <c r="M125" s="207"/>
      <c r="N125" s="207"/>
    </row>
    <row r="127" spans="2:14" x14ac:dyDescent="0.2">
      <c r="B127" s="194"/>
      <c r="C127" s="186"/>
      <c r="D127" s="186"/>
      <c r="E127" s="186"/>
      <c r="F127" s="186"/>
      <c r="G127" s="186"/>
      <c r="H127" s="186"/>
      <c r="I127" s="186"/>
      <c r="J127" s="186"/>
      <c r="K127" s="186"/>
      <c r="L127" s="186"/>
      <c r="M127" s="186"/>
      <c r="N127" s="187"/>
    </row>
    <row r="128" spans="2:14" x14ac:dyDescent="0.2">
      <c r="B128" s="188"/>
      <c r="N128" s="189"/>
    </row>
    <row r="129" spans="2:14" x14ac:dyDescent="0.2">
      <c r="B129" s="188"/>
      <c r="N129" s="189"/>
    </row>
    <row r="130" spans="2:14" x14ac:dyDescent="0.2">
      <c r="B130" s="188"/>
      <c r="D130" t="s">
        <v>171</v>
      </c>
      <c r="E130" s="195">
        <f ca="1">Résultats!K25</f>
        <v>0</v>
      </c>
      <c r="N130" s="189"/>
    </row>
    <row r="131" spans="2:14" x14ac:dyDescent="0.2">
      <c r="B131" s="188"/>
      <c r="D131" t="s">
        <v>172</v>
      </c>
      <c r="E131" s="195">
        <f ca="1">Résultats!K26+Résultats!K27</f>
        <v>0</v>
      </c>
      <c r="N131" s="189"/>
    </row>
    <row r="132" spans="2:14" x14ac:dyDescent="0.2">
      <c r="B132" s="188"/>
      <c r="D132" t="s">
        <v>173</v>
      </c>
      <c r="E132" s="195">
        <f ca="1">Résultats!K31</f>
        <v>368.44560000000001</v>
      </c>
      <c r="N132" s="189"/>
    </row>
    <row r="133" spans="2:14" x14ac:dyDescent="0.2">
      <c r="B133" s="188"/>
      <c r="D133" t="s">
        <v>174</v>
      </c>
      <c r="E133" s="195">
        <f ca="1">Résultats!K32+Résultats!K33</f>
        <v>176.904</v>
      </c>
      <c r="N133" s="189"/>
    </row>
    <row r="134" spans="2:14" x14ac:dyDescent="0.2">
      <c r="B134" s="188"/>
      <c r="N134" s="189"/>
    </row>
    <row r="135" spans="2:14" x14ac:dyDescent="0.2">
      <c r="B135" s="188"/>
      <c r="N135" s="189"/>
    </row>
    <row r="136" spans="2:14" x14ac:dyDescent="0.2">
      <c r="B136" s="188"/>
      <c r="N136" s="189"/>
    </row>
    <row r="137" spans="2:14" x14ac:dyDescent="0.2">
      <c r="B137" s="188"/>
      <c r="N137" s="189"/>
    </row>
    <row r="138" spans="2:14" x14ac:dyDescent="0.2">
      <c r="B138" s="188"/>
      <c r="N138" s="189"/>
    </row>
    <row r="139" spans="2:14" x14ac:dyDescent="0.2">
      <c r="B139" s="188"/>
      <c r="N139" s="189"/>
    </row>
    <row r="140" spans="2:14" x14ac:dyDescent="0.2">
      <c r="B140" s="188"/>
      <c r="N140" s="189"/>
    </row>
    <row r="141" spans="2:14" x14ac:dyDescent="0.2">
      <c r="B141" s="188"/>
      <c r="N141" s="189"/>
    </row>
    <row r="142" spans="2:14" x14ac:dyDescent="0.2">
      <c r="B142" s="188"/>
      <c r="N142" s="189"/>
    </row>
    <row r="143" spans="2:14" x14ac:dyDescent="0.2">
      <c r="B143" s="188"/>
      <c r="N143" s="189"/>
    </row>
    <row r="144" spans="2:14" x14ac:dyDescent="0.2">
      <c r="B144" s="188"/>
      <c r="N144" s="189"/>
    </row>
    <row r="145" spans="2:14" x14ac:dyDescent="0.2">
      <c r="B145" s="188"/>
      <c r="N145" s="189"/>
    </row>
    <row r="146" spans="2:14" x14ac:dyDescent="0.2">
      <c r="B146" s="188"/>
      <c r="N146" s="189"/>
    </row>
    <row r="147" spans="2:14" x14ac:dyDescent="0.2">
      <c r="B147" s="188"/>
      <c r="N147" s="189"/>
    </row>
    <row r="148" spans="2:14" x14ac:dyDescent="0.2">
      <c r="B148" s="188"/>
      <c r="N148" s="189"/>
    </row>
    <row r="149" spans="2:14" x14ac:dyDescent="0.2">
      <c r="B149" s="190"/>
      <c r="C149" s="191"/>
      <c r="D149" s="191"/>
      <c r="E149" s="191"/>
      <c r="F149" s="191"/>
      <c r="G149" s="191"/>
      <c r="H149" s="191"/>
      <c r="I149" s="191"/>
      <c r="J149" s="191"/>
      <c r="K149" s="191"/>
      <c r="L149" s="191"/>
      <c r="M149" s="191"/>
      <c r="N149" s="192"/>
    </row>
  </sheetData>
  <sheetProtection sheet="1" objects="1" scenarios="1"/>
  <mergeCells count="4">
    <mergeCell ref="B2:N2"/>
    <mergeCell ref="B28:N28"/>
    <mergeCell ref="B99:N99"/>
    <mergeCell ref="B125:N125"/>
  </mergeCell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zoomScaleNormal="100" workbookViewId="0">
      <selection activeCell="P30" sqref="P30"/>
    </sheetView>
  </sheetViews>
  <sheetFormatPr baseColWidth="10" defaultColWidth="9.140625" defaultRowHeight="12.75" x14ac:dyDescent="0.2"/>
  <cols>
    <col min="1" max="1" width="38" customWidth="1"/>
    <col min="2" max="2" width="42.85546875" customWidth="1"/>
    <col min="3" max="1025" width="11.5703125"/>
  </cols>
  <sheetData>
    <row r="1" spans="1:22" x14ac:dyDescent="0.2">
      <c r="C1" s="196" t="s">
        <v>136</v>
      </c>
      <c r="D1" s="197"/>
      <c r="E1" s="197"/>
      <c r="F1" s="198"/>
      <c r="G1" s="196" t="s">
        <v>137</v>
      </c>
      <c r="H1" s="197"/>
      <c r="I1" s="197"/>
      <c r="J1" s="198"/>
      <c r="K1" s="196" t="s">
        <v>138</v>
      </c>
      <c r="L1" s="197"/>
      <c r="M1" s="197"/>
      <c r="N1" s="198"/>
      <c r="O1" s="196" t="s">
        <v>139</v>
      </c>
      <c r="P1" s="197"/>
      <c r="Q1" s="197"/>
      <c r="R1" s="198"/>
      <c r="S1" s="196" t="s">
        <v>140</v>
      </c>
      <c r="T1" s="197"/>
      <c r="U1" s="197"/>
      <c r="V1" s="198"/>
    </row>
    <row r="2" spans="1:22" x14ac:dyDescent="0.2">
      <c r="A2" t="s">
        <v>57</v>
      </c>
      <c r="B2" t="s">
        <v>175</v>
      </c>
      <c r="C2" s="199" t="str">
        <f ca="1">Résultats!E25</f>
        <v/>
      </c>
      <c r="D2" s="200"/>
      <c r="E2" s="200"/>
      <c r="F2" s="200"/>
      <c r="G2" s="199" t="str">
        <f ca="1">Résultats!F25</f>
        <v/>
      </c>
      <c r="H2" s="200"/>
      <c r="I2" s="200"/>
      <c r="J2" s="200"/>
      <c r="K2" s="199" t="str">
        <f ca="1">Résultats!G25</f>
        <v/>
      </c>
      <c r="L2" s="200"/>
      <c r="M2" s="200"/>
      <c r="N2" s="200"/>
      <c r="O2" s="199" t="str">
        <f ca="1">Résultats!H25</f>
        <v/>
      </c>
      <c r="P2" s="200"/>
      <c r="Q2" s="200"/>
      <c r="R2" s="200"/>
      <c r="S2" s="199" t="str">
        <f ca="1">Résultats!I25</f>
        <v/>
      </c>
      <c r="T2" s="200"/>
      <c r="U2" s="200"/>
      <c r="V2" s="200"/>
    </row>
    <row r="3" spans="1:22" x14ac:dyDescent="0.2">
      <c r="B3" t="s">
        <v>176</v>
      </c>
      <c r="C3" s="199" t="str">
        <f ca="1">Résultats!E26</f>
        <v/>
      </c>
      <c r="D3" s="200"/>
      <c r="E3" s="200"/>
      <c r="F3" s="200"/>
      <c r="G3" s="199" t="str">
        <f ca="1">Résultats!F26</f>
        <v/>
      </c>
      <c r="H3" s="200"/>
      <c r="I3" s="200"/>
      <c r="J3" s="200"/>
      <c r="K3" s="199" t="str">
        <f ca="1">Résultats!G26</f>
        <v/>
      </c>
      <c r="L3" s="200"/>
      <c r="M3" s="200"/>
      <c r="N3" s="200"/>
      <c r="O3" s="199" t="str">
        <f ca="1">Résultats!H26</f>
        <v/>
      </c>
      <c r="P3" s="200"/>
      <c r="Q3" s="200"/>
      <c r="R3" s="200"/>
      <c r="S3" s="199" t="str">
        <f ca="1">Résultats!I26</f>
        <v/>
      </c>
      <c r="T3" s="200"/>
      <c r="U3" s="200"/>
      <c r="V3" s="200"/>
    </row>
    <row r="4" spans="1:22" x14ac:dyDescent="0.2">
      <c r="B4" t="s">
        <v>177</v>
      </c>
      <c r="C4" s="199">
        <f>Résultats!E27</f>
        <v>0</v>
      </c>
      <c r="D4" s="200"/>
      <c r="E4" s="200"/>
      <c r="F4" s="200"/>
      <c r="G4" s="199" t="str">
        <f ca="1">Résultats!F27</f>
        <v/>
      </c>
      <c r="H4" s="200"/>
      <c r="I4" s="200"/>
      <c r="J4" s="200"/>
      <c r="K4" s="199" t="str">
        <f ca="1">Résultats!G27</f>
        <v/>
      </c>
      <c r="L4" s="200"/>
      <c r="M4" s="200"/>
      <c r="N4" s="200"/>
      <c r="O4" s="199" t="str">
        <f ca="1">Résultats!H27</f>
        <v/>
      </c>
      <c r="P4" s="200"/>
      <c r="Q4" s="200"/>
      <c r="R4" s="200"/>
      <c r="S4" s="199" t="str">
        <f ca="1">Résultats!I27</f>
        <v/>
      </c>
      <c r="T4" s="200"/>
      <c r="U4" s="200"/>
      <c r="V4" s="200"/>
    </row>
    <row r="5" spans="1:22" x14ac:dyDescent="0.2">
      <c r="B5" t="s">
        <v>163</v>
      </c>
      <c r="C5" s="199" t="str">
        <f ca="1">Résultats!E28</f>
        <v/>
      </c>
      <c r="D5" s="200"/>
      <c r="E5" s="200"/>
      <c r="F5" s="200"/>
      <c r="G5" s="199" t="str">
        <f ca="1">Résultats!F28</f>
        <v/>
      </c>
      <c r="H5" s="200"/>
      <c r="I5" s="200"/>
      <c r="J5" s="200"/>
      <c r="K5" s="199" t="str">
        <f ca="1">Résultats!G28</f>
        <v/>
      </c>
      <c r="L5" s="200"/>
      <c r="M5" s="200"/>
      <c r="N5" s="200"/>
      <c r="O5" s="199" t="str">
        <f ca="1">Résultats!H28</f>
        <v/>
      </c>
      <c r="P5" s="200"/>
      <c r="Q5" s="200"/>
      <c r="R5" s="200"/>
      <c r="S5" s="199" t="str">
        <f ca="1">Résultats!I28</f>
        <v/>
      </c>
      <c r="T5" s="200"/>
      <c r="U5" s="200"/>
      <c r="V5" s="200"/>
    </row>
    <row r="6" spans="1:22" x14ac:dyDescent="0.2">
      <c r="C6" s="199"/>
      <c r="D6" s="199"/>
      <c r="E6" s="199"/>
      <c r="F6" s="199"/>
      <c r="G6" s="199"/>
      <c r="H6" s="199"/>
      <c r="I6" s="199"/>
      <c r="J6" s="199"/>
      <c r="K6" s="199"/>
      <c r="L6" s="199"/>
      <c r="M6" s="199"/>
      <c r="N6" s="199"/>
      <c r="O6" s="199"/>
      <c r="P6" s="199"/>
      <c r="Q6" s="199"/>
      <c r="R6" s="199"/>
      <c r="S6" s="199"/>
      <c r="T6" s="199"/>
      <c r="U6" s="199"/>
      <c r="V6" s="199"/>
    </row>
    <row r="7" spans="1:22" x14ac:dyDescent="0.2">
      <c r="A7" t="s">
        <v>58</v>
      </c>
      <c r="B7" t="s">
        <v>178</v>
      </c>
      <c r="C7" s="200"/>
      <c r="D7" s="199">
        <f ca="1">Résultats!E31</f>
        <v>32.061599999999999</v>
      </c>
      <c r="E7" s="199"/>
      <c r="F7" s="200"/>
      <c r="G7" s="200"/>
      <c r="H7" s="199">
        <f ca="1">Résultats!F31</f>
        <v>48.618000000000002</v>
      </c>
      <c r="I7" s="199"/>
      <c r="J7" s="200"/>
      <c r="K7" s="200"/>
      <c r="L7" s="199">
        <f ca="1">Résultats!G31</f>
        <v>72.27000000000001</v>
      </c>
      <c r="M7" s="199"/>
      <c r="N7" s="200"/>
      <c r="O7" s="200"/>
      <c r="P7" s="199">
        <f ca="1">Résultats!H31</f>
        <v>95.921999999999997</v>
      </c>
      <c r="Q7" s="199"/>
      <c r="R7" s="200"/>
      <c r="S7" s="200"/>
      <c r="T7" s="199">
        <f ca="1">Résultats!I31</f>
        <v>119.57400000000001</v>
      </c>
      <c r="U7" s="199"/>
      <c r="V7" s="200"/>
    </row>
    <row r="8" spans="1:22" x14ac:dyDescent="0.2">
      <c r="B8" t="s">
        <v>179</v>
      </c>
      <c r="C8" s="200"/>
      <c r="D8" s="199">
        <f ca="1">Résultats!E32</f>
        <v>29.484000000000002</v>
      </c>
      <c r="E8" s="199"/>
      <c r="F8" s="200"/>
      <c r="G8" s="200"/>
      <c r="H8" s="199">
        <f ca="1">Résultats!F32</f>
        <v>42.120000000000012</v>
      </c>
      <c r="I8" s="199"/>
      <c r="J8" s="200"/>
      <c r="K8" s="200"/>
      <c r="L8" s="199">
        <f ca="1">Résultats!G32</f>
        <v>42.119999999999983</v>
      </c>
      <c r="M8" s="199"/>
      <c r="N8" s="200"/>
      <c r="O8" s="200"/>
      <c r="P8" s="199">
        <f ca="1">Résultats!H32</f>
        <v>42.120000000000012</v>
      </c>
      <c r="Q8" s="199"/>
      <c r="R8" s="200"/>
      <c r="S8" s="200"/>
      <c r="T8" s="199">
        <f ca="1">Résultats!I32</f>
        <v>21.059999999999992</v>
      </c>
      <c r="U8" s="199"/>
      <c r="V8" s="200"/>
    </row>
    <row r="9" spans="1:22" x14ac:dyDescent="0.2">
      <c r="B9" t="s">
        <v>180</v>
      </c>
      <c r="C9" s="200"/>
      <c r="D9" s="199">
        <f>Résultats!E33</f>
        <v>0</v>
      </c>
      <c r="E9" s="199"/>
      <c r="F9" s="200"/>
      <c r="G9" s="200"/>
      <c r="H9" s="199">
        <f ca="1">Résultats!F33</f>
        <v>0</v>
      </c>
      <c r="I9" s="199"/>
      <c r="J9" s="200"/>
      <c r="K9" s="200"/>
      <c r="L9" s="199">
        <f ca="1">Résultats!G33</f>
        <v>0</v>
      </c>
      <c r="M9" s="199"/>
      <c r="N9" s="200"/>
      <c r="O9" s="200"/>
      <c r="P9" s="199">
        <f ca="1">Résultats!H33</f>
        <v>0</v>
      </c>
      <c r="Q9" s="199"/>
      <c r="R9" s="200"/>
      <c r="S9" s="200"/>
      <c r="T9" s="199">
        <f ca="1">Résultats!I33</f>
        <v>0</v>
      </c>
      <c r="U9" s="199"/>
      <c r="V9" s="200"/>
    </row>
    <row r="10" spans="1:22" x14ac:dyDescent="0.2">
      <c r="B10" t="s">
        <v>163</v>
      </c>
      <c r="C10" s="200"/>
      <c r="D10" s="199">
        <f ca="1">Résultats!E34</f>
        <v>61.5456</v>
      </c>
      <c r="E10" s="199"/>
      <c r="F10" s="200"/>
      <c r="G10" s="200"/>
      <c r="H10" s="199">
        <f ca="1">Résultats!F34</f>
        <v>90.738000000000014</v>
      </c>
      <c r="I10" s="199"/>
      <c r="J10" s="200"/>
      <c r="K10" s="200"/>
      <c r="L10" s="199">
        <f ca="1">Résultats!G34</f>
        <v>114.38999999999999</v>
      </c>
      <c r="M10" s="199"/>
      <c r="N10" s="200"/>
      <c r="O10" s="200"/>
      <c r="P10" s="199">
        <f ca="1">Résultats!H34</f>
        <v>138.042</v>
      </c>
      <c r="Q10" s="199"/>
      <c r="R10" s="200"/>
      <c r="S10" s="200"/>
      <c r="T10" s="199">
        <f ca="1">Résultats!I34</f>
        <v>140.63400000000001</v>
      </c>
      <c r="U10" s="199"/>
      <c r="V10" s="200"/>
    </row>
    <row r="11" spans="1:22" x14ac:dyDescent="0.2">
      <c r="C11" s="199"/>
      <c r="D11" s="199"/>
      <c r="E11" s="199"/>
      <c r="F11" s="199"/>
      <c r="G11" s="199"/>
      <c r="H11" s="199"/>
      <c r="I11" s="199"/>
      <c r="J11" s="199"/>
      <c r="K11" s="199"/>
      <c r="L11" s="199"/>
      <c r="M11" s="199"/>
      <c r="N11" s="199"/>
      <c r="O11" s="199"/>
      <c r="P11" s="199"/>
      <c r="Q11" s="199"/>
      <c r="R11" s="199"/>
      <c r="S11" s="199"/>
      <c r="T11" s="199"/>
      <c r="U11" s="199"/>
      <c r="V11" s="199"/>
    </row>
    <row r="12" spans="1:22" x14ac:dyDescent="0.2">
      <c r="B12" t="s">
        <v>181</v>
      </c>
      <c r="C12" s="199"/>
      <c r="D12" s="199"/>
      <c r="E12" s="199" t="e">
        <f ca="1">F14-E13</f>
        <v>#VALUE!</v>
      </c>
      <c r="F12" s="199"/>
      <c r="G12" s="199"/>
      <c r="H12" s="199"/>
      <c r="I12" s="199" t="e">
        <f ca="1">J14-I13</f>
        <v>#VALUE!</v>
      </c>
      <c r="J12" s="199"/>
      <c r="K12" s="199"/>
      <c r="L12" s="199"/>
      <c r="M12" s="199" t="e">
        <f ca="1">N14-M13</f>
        <v>#VALUE!</v>
      </c>
      <c r="N12" s="199"/>
      <c r="O12" s="199"/>
      <c r="P12" s="199"/>
      <c r="Q12" s="199" t="e">
        <f ca="1">R14-Q13</f>
        <v>#VALUE!</v>
      </c>
      <c r="R12" s="199"/>
      <c r="S12" s="199"/>
      <c r="T12" s="199"/>
      <c r="U12" s="199" t="e">
        <f ca="1">V14-U13</f>
        <v>#VALUE!</v>
      </c>
      <c r="V12" s="199"/>
    </row>
    <row r="13" spans="1:22" x14ac:dyDescent="0.2">
      <c r="B13" t="s">
        <v>182</v>
      </c>
      <c r="C13" s="199"/>
      <c r="D13" s="199"/>
      <c r="E13" s="199">
        <f>C4+D9</f>
        <v>0</v>
      </c>
      <c r="F13" s="200"/>
      <c r="G13" s="200"/>
      <c r="H13" s="200"/>
      <c r="I13" s="199" t="e">
        <f ca="1">G4+H9</f>
        <v>#VALUE!</v>
      </c>
      <c r="J13" s="200"/>
      <c r="K13" s="200"/>
      <c r="L13" s="200"/>
      <c r="M13" s="199" t="e">
        <f ca="1">K4+L9</f>
        <v>#VALUE!</v>
      </c>
      <c r="N13" s="200"/>
      <c r="O13" s="200"/>
      <c r="P13" s="200"/>
      <c r="Q13" s="199" t="e">
        <f ca="1">O4+P9</f>
        <v>#VALUE!</v>
      </c>
      <c r="R13" s="200"/>
      <c r="S13" s="200"/>
      <c r="T13" s="200"/>
      <c r="U13" s="199" t="e">
        <f ca="1">S4+T9</f>
        <v>#VALUE!</v>
      </c>
      <c r="V13" s="200"/>
    </row>
    <row r="14" spans="1:22" x14ac:dyDescent="0.2">
      <c r="B14" t="s">
        <v>183</v>
      </c>
      <c r="C14" s="200"/>
      <c r="D14" s="200"/>
      <c r="E14" s="200"/>
      <c r="F14" s="199" t="str">
        <f ca="1">Résultats!E36</f>
        <v/>
      </c>
      <c r="G14" s="200"/>
      <c r="H14" s="200"/>
      <c r="I14" s="200"/>
      <c r="J14" s="199" t="str">
        <f ca="1">Résultats!F36</f>
        <v/>
      </c>
      <c r="K14" s="200"/>
      <c r="L14" s="200"/>
      <c r="M14" s="200"/>
      <c r="N14" s="199" t="str">
        <f ca="1">Résultats!G36</f>
        <v/>
      </c>
      <c r="O14" s="200"/>
      <c r="P14" s="200"/>
      <c r="Q14" s="200"/>
      <c r="R14" s="199" t="str">
        <f ca="1">Résultats!H36</f>
        <v/>
      </c>
      <c r="S14" s="200"/>
      <c r="T14" s="200"/>
      <c r="U14" s="200"/>
      <c r="V14" s="199" t="str">
        <f ca="1">Résultats!I36</f>
        <v/>
      </c>
    </row>
    <row r="89" spans="4:14" x14ac:dyDescent="0.2">
      <c r="E89" t="s">
        <v>136</v>
      </c>
      <c r="G89" t="s">
        <v>137</v>
      </c>
      <c r="I89" t="s">
        <v>138</v>
      </c>
      <c r="K89" t="s">
        <v>139</v>
      </c>
      <c r="M89" t="s">
        <v>140</v>
      </c>
    </row>
    <row r="90" spans="4:14" x14ac:dyDescent="0.2">
      <c r="D90" s="144" t="s">
        <v>184</v>
      </c>
      <c r="E90" s="113">
        <v>0.2</v>
      </c>
      <c r="G90" s="113">
        <v>0.3</v>
      </c>
      <c r="I90" s="113">
        <v>0.3</v>
      </c>
      <c r="K90" s="113">
        <v>0.3</v>
      </c>
      <c r="M90" s="113">
        <v>0.4</v>
      </c>
    </row>
    <row r="91" spans="4:14" ht="38.25" x14ac:dyDescent="0.2">
      <c r="D91" s="34" t="s">
        <v>185</v>
      </c>
      <c r="E91" s="147">
        <v>0.2</v>
      </c>
      <c r="G91" s="147">
        <v>0</v>
      </c>
      <c r="I91" s="147">
        <v>0</v>
      </c>
      <c r="K91" s="147">
        <v>0.1</v>
      </c>
      <c r="M91" s="147">
        <v>0.1</v>
      </c>
    </row>
    <row r="92" spans="4:14" x14ac:dyDescent="0.2">
      <c r="D92" s="144" t="s">
        <v>186</v>
      </c>
      <c r="F92" s="154">
        <v>0.13541666666666699</v>
      </c>
      <c r="H92" s="154">
        <v>0.38296130952380902</v>
      </c>
      <c r="J92" s="154">
        <v>0.38296130952380902</v>
      </c>
      <c r="L92" s="113">
        <v>0.38296130952380902</v>
      </c>
      <c r="N92" s="113">
        <v>0.51517857142857104</v>
      </c>
    </row>
    <row r="93" spans="4:14" ht="38.25" x14ac:dyDescent="0.2">
      <c r="D93" s="34" t="s">
        <v>187</v>
      </c>
      <c r="F93" s="147">
        <v>0.314285714285714</v>
      </c>
      <c r="H93" s="147">
        <v>0</v>
      </c>
      <c r="J93" s="147">
        <v>0</v>
      </c>
      <c r="L93" s="147">
        <v>0.13221726190476199</v>
      </c>
      <c r="N93" s="147">
        <v>3.6755952380952299E-2</v>
      </c>
    </row>
  </sheetData>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16</vt:i4>
      </vt:variant>
    </vt:vector>
  </HeadingPairs>
  <TitlesOfParts>
    <vt:vector size="25" baseType="lpstr">
      <vt:lpstr>LISEZ-MOI</vt:lpstr>
      <vt:lpstr>Catalogue national</vt:lpstr>
      <vt:lpstr>Choix des indicateurs</vt:lpstr>
      <vt:lpstr>Paramétrage indicateurs</vt:lpstr>
      <vt:lpstr>Paramétrage simulation</vt:lpstr>
      <vt:lpstr>Simulation</vt:lpstr>
      <vt:lpstr>Résultats</vt:lpstr>
      <vt:lpstr>Résultats graphiques</vt:lpstr>
      <vt:lpstr>Autres résultats graphiques</vt:lpstr>
      <vt:lpstr>domaines</vt:lpstr>
      <vt:lpstr>id_catalogue</vt:lpstr>
      <vt:lpstr>normalisation_lin</vt:lpstr>
      <vt:lpstr>ponderation_COUV</vt:lpstr>
      <vt:lpstr>ponderation_IAE</vt:lpstr>
      <vt:lpstr>ponderation_RESS</vt:lpstr>
      <vt:lpstr>sous_domaines</vt:lpstr>
      <vt:lpstr>unite</vt:lpstr>
      <vt:lpstr>valeur_max</vt:lpstr>
      <vt:lpstr>valeur_min</vt:lpstr>
      <vt:lpstr>valeur_t0</vt:lpstr>
      <vt:lpstr>valeur_t1</vt:lpstr>
      <vt:lpstr>valeur_t2</vt:lpstr>
      <vt:lpstr>valeur_t3</vt:lpstr>
      <vt:lpstr>valeur_t4</vt:lpstr>
      <vt:lpstr>valeur_t5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MACAIRE Romaric</dc:creator>
  <cp:lastModifiedBy>DURANDEAU Sophie</cp:lastModifiedBy>
  <dcterms:created xsi:type="dcterms:W3CDTF">2020-10-12T12:54:30Z</dcterms:created>
  <dcterms:modified xsi:type="dcterms:W3CDTF">2021-03-04T10:15:13Z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2020-10-12T14:53:40Z</dcterms:created>
  <dc:creator/>
  <dc:description/>
  <dc:language>fr-FR</dc:language>
  <cp:lastModifiedBy/>
  <cp:revision>1</cp:revision>
  <dc:subject/>
  <dc:title>Simulateur PSE</dc:title>
</cp:coreProperties>
</file>