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01"/>
  <workbookPr/>
  <mc:AlternateContent xmlns:mc="http://schemas.openxmlformats.org/markup-compatibility/2006">
    <mc:Choice Requires="x15">
      <x15ac:absPath xmlns:x15ac="http://schemas.microsoft.com/office/spreadsheetml/2010/11/ac" url="C:\Users\c.rochelle\Desktop\"/>
    </mc:Choice>
  </mc:AlternateContent>
  <xr:revisionPtr revIDLastSave="0" documentId="8_{A22ED96B-DEF2-41E5-ABB8-8B8036DB50F8}" xr6:coauthVersionLast="38" xr6:coauthVersionMax="38" xr10:uidLastSave="{00000000-0000-0000-0000-000000000000}"/>
  <bookViews>
    <workbookView xWindow="0" yWindow="0" windowWidth="23040" windowHeight="9252" xr2:uid="{00000000-000D-0000-FFFF-FFFF00000000}"/>
  </bookViews>
  <sheets>
    <sheet name="DOUANES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15" i="6" l="1"/>
  <c r="B15" i="6"/>
  <c r="B20" i="6"/>
  <c r="E20" i="6"/>
  <c r="H23" i="6" l="1"/>
  <c r="D11" i="6" l="1"/>
  <c r="D10" i="6"/>
  <c r="D9" i="6"/>
  <c r="D8" i="6"/>
  <c r="D15" i="6" l="1"/>
  <c r="E28" i="6"/>
  <c r="H26" i="6"/>
  <c r="L25" i="6"/>
  <c r="H25" i="6"/>
  <c r="I25" i="6"/>
  <c r="D25" i="6"/>
  <c r="E37" i="6" s="1"/>
  <c r="H24" i="6"/>
  <c r="L23" i="6"/>
  <c r="G23" i="6"/>
  <c r="F35" i="6" s="1"/>
  <c r="D23" i="6"/>
  <c r="E35" i="6" s="1"/>
  <c r="L21" i="6"/>
  <c r="H21" i="6"/>
  <c r="H28" i="6" s="1"/>
  <c r="F28" i="6"/>
  <c r="D21" i="6"/>
  <c r="E33" i="6" s="1"/>
  <c r="B28" i="6"/>
  <c r="L28" i="6" l="1"/>
  <c r="G28" i="6"/>
  <c r="C37" i="6"/>
  <c r="L37" i="6" s="1"/>
  <c r="O37" i="6" s="1"/>
  <c r="G35" i="6"/>
  <c r="E39" i="6"/>
  <c r="J25" i="6"/>
  <c r="H22" i="6"/>
  <c r="I23" i="6"/>
  <c r="C28" i="6"/>
  <c r="B37" i="6" s="1"/>
  <c r="C35" i="6"/>
  <c r="I35" i="6" s="1"/>
  <c r="H20" i="6"/>
  <c r="G21" i="6"/>
  <c r="F33" i="6" s="1"/>
  <c r="G33" i="6" s="1"/>
  <c r="G25" i="6"/>
  <c r="F37" i="6" s="1"/>
  <c r="C33" i="6"/>
  <c r="I21" i="6"/>
  <c r="I37" i="6" l="1"/>
  <c r="K37" i="6"/>
  <c r="N37" i="6" s="1"/>
  <c r="D37" i="6"/>
  <c r="M37" i="6" s="1"/>
  <c r="P37" i="6" s="1"/>
  <c r="H37" i="6"/>
  <c r="L35" i="6"/>
  <c r="O35" i="6" s="1"/>
  <c r="J23" i="6"/>
  <c r="I33" i="6"/>
  <c r="F39" i="6"/>
  <c r="J21" i="6"/>
  <c r="I28" i="6"/>
  <c r="B33" i="6"/>
  <c r="G37" i="6"/>
  <c r="G39" i="6" s="1"/>
  <c r="C39" i="6"/>
  <c r="L39" i="6" s="1"/>
  <c r="O39" i="6" s="1"/>
  <c r="O32" i="6" s="1"/>
  <c r="P44" i="6" s="1"/>
  <c r="L33" i="6"/>
  <c r="O33" i="6" s="1"/>
  <c r="D28" i="6"/>
  <c r="B35" i="6"/>
  <c r="I39" i="6" l="1"/>
  <c r="B39" i="6"/>
  <c r="D33" i="6"/>
  <c r="H33" i="6"/>
  <c r="K33" i="6"/>
  <c r="N33" i="6" s="1"/>
  <c r="J28" i="6"/>
  <c r="D35" i="6"/>
  <c r="H35" i="6"/>
  <c r="K35" i="6"/>
  <c r="N35" i="6" s="1"/>
  <c r="J37" i="6"/>
  <c r="M35" i="6" l="1"/>
  <c r="P35" i="6" s="1"/>
  <c r="J35" i="6"/>
  <c r="H39" i="6"/>
  <c r="K39" i="6"/>
  <c r="N39" i="6" s="1"/>
  <c r="N32" i="6" s="1"/>
  <c r="D39" i="6"/>
  <c r="J33" i="6"/>
  <c r="M33" i="6"/>
  <c r="P33" i="6" s="1"/>
  <c r="M39" i="6" l="1"/>
  <c r="P39" i="6" s="1"/>
  <c r="P41" i="6" s="1"/>
  <c r="P45" i="6" s="1"/>
  <c r="J39" i="6"/>
  <c r="P32" i="6"/>
  <c r="P43" i="6"/>
</calcChain>
</file>

<file path=xl/sharedStrings.xml><?xml version="1.0" encoding="utf-8"?>
<sst xmlns="http://schemas.openxmlformats.org/spreadsheetml/2006/main" count="78" uniqueCount="37">
  <si>
    <t>TOTAL</t>
  </si>
  <si>
    <t>EAU</t>
  </si>
  <si>
    <t>ASSAINISSEMENT</t>
  </si>
  <si>
    <t>FOURNISSEUR</t>
  </si>
  <si>
    <t>Nombre de sites</t>
  </si>
  <si>
    <t>ELECTRICITE :</t>
  </si>
  <si>
    <t>€</t>
  </si>
  <si>
    <t>KWh</t>
  </si>
  <si>
    <t>TICFE</t>
  </si>
  <si>
    <t>€/KWh</t>
  </si>
  <si>
    <t>Valeur ajoutée</t>
  </si>
  <si>
    <t>Taux réduit TICFE en €/MWh</t>
  </si>
  <si>
    <t>Electro-intensivité (seuil &gt; 0,5 %)</t>
  </si>
  <si>
    <t>* Si Conso par € de VA &gt;  3 KWh = 2 €/MWH</t>
  </si>
  <si>
    <t>* Si Conso par € de VA &gt; 1,5 € et &lt; 3 KWh = 5 €/MWH</t>
  </si>
  <si>
    <t>* Si Conso par € de VA &lt; 1,5 KWh = 7,5 €/MWH</t>
  </si>
  <si>
    <t>PDL</t>
  </si>
  <si>
    <t>GAIN EAU TICFE</t>
  </si>
  <si>
    <t>GAIN ASSAINISSEMENT TICFE</t>
  </si>
  <si>
    <t>GAIN TOTAL TICFE</t>
  </si>
  <si>
    <t>VALEUR AJOUTEE (cerfa N°15700*01)</t>
  </si>
  <si>
    <t>DEMANDE DE REMBOURSEMENT DE LA TICFE SYDEC (Article 266 quinquies du code des douanes : a du C du 8 : section E (Production et distribution d'eau ; assainissement)</t>
  </si>
  <si>
    <t>TICFE PAYEE 2017</t>
  </si>
  <si>
    <t>Consommation ELEC / € de VA en KWh*</t>
  </si>
  <si>
    <t>Adresses fournisseurs</t>
  </si>
  <si>
    <t>FOURNISSEUR 1</t>
  </si>
  <si>
    <t>FOURNISSEUR 2</t>
  </si>
  <si>
    <t>FOURNISSEUR 3</t>
  </si>
  <si>
    <r>
      <t xml:space="preserve">ANNEE D'ACTIVITE </t>
    </r>
    <r>
      <rPr>
        <b/>
        <sz val="11"/>
        <color rgb="FFFF0000"/>
        <rFont val="Arial"/>
        <family val="2"/>
      </rPr>
      <t>20AA</t>
    </r>
    <r>
      <rPr>
        <b/>
        <sz val="11"/>
        <color theme="1"/>
        <rFont val="Arial"/>
        <family val="2"/>
      </rPr>
      <t xml:space="preserve"> : exercice du 1er janvier </t>
    </r>
    <r>
      <rPr>
        <b/>
        <sz val="11"/>
        <color rgb="FFFF0000"/>
        <rFont val="Arial"/>
        <family val="2"/>
      </rPr>
      <t>20AA</t>
    </r>
    <r>
      <rPr>
        <b/>
        <sz val="11"/>
        <color theme="1"/>
        <rFont val="Arial"/>
        <family val="2"/>
      </rPr>
      <t xml:space="preserve"> au JJ MM </t>
    </r>
    <r>
      <rPr>
        <b/>
        <sz val="11"/>
        <color rgb="FFFF0000"/>
        <rFont val="Arial"/>
        <family val="2"/>
      </rPr>
      <t>20AA</t>
    </r>
  </si>
  <si>
    <t>Achats marchandises</t>
  </si>
  <si>
    <t>Achats de matière 1ère</t>
  </si>
  <si>
    <t>Autres achats</t>
  </si>
  <si>
    <t>Charges redevances concessions</t>
  </si>
  <si>
    <t>Intérêts et charges assimilées</t>
  </si>
  <si>
    <t>Charges nettes sur cessions Va immo</t>
  </si>
  <si>
    <t>TOTAL VA (DOUANES)</t>
  </si>
  <si>
    <t>Chiffre d'affaires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</si>
</sst>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* #,##0.00\ &quot;€&quot;_-;\-* #,##0.00\ &quot;€&quot;_-;_-* &quot;-&quot;??\ &quot;€&quot;_-;_-@_-"/>
    <numFmt numFmtId="164" formatCode="#,##0_ ;\-#,##0\ "/>
    <numFmt numFmtId="165" formatCode="_-* #,##0\ [$€-40C]_-;\-* #,##0\ [$€-40C]_-;_-* &quot;-&quot;??\ [$€-40C]_-;_-@_-"/>
    <numFmt numFmtId="166" formatCode="_-* #,##0.000\ &quot;€&quot;_-;\-* #,##0.000\ &quot;€&quot;_-;_-* &quot;-&quot;??\ &quot;€&quot;_-;_-@_-"/>
    <numFmt numFmtId="167" formatCode="_-* #,##0\ &quot;€&quot;_-;\-* #,##0\ &quot;€&quot;_-;_-* &quot;-&quot;??\ &quot;€&quot;_-;_-@_-"/>
    <numFmt numFmtId="168" formatCode="#,##0.00_ ;\-#,##0.00\ "/>
    <numFmt numFmtId="169" formatCode="_-* #,##0.000\ &quot;€&quot;_-;\-* #,##0.000\ &quot;€&quot;_-;_-* &quot;-&quot;???\ &quot;€&quot;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Calibri"/>
      <family val="2"/>
      <scheme val="minor"/>
    </font>
    <font>
      <sz val="8"/>
      <color theme="4" tint="-0.249977111117893"/>
      <name val="Arial"/>
      <family val="2"/>
    </font>
    <font>
      <b/>
      <sz val="8"/>
      <color theme="4" tint="-0.249977111117893"/>
      <name val="Arial"/>
      <family val="2"/>
    </font>
    <font>
      <sz val="8"/>
      <color rgb="FFFF0000"/>
      <name val="Arial"/>
      <family val="2"/>
    </font>
    <font>
      <b/>
      <sz val="8"/>
      <name val="Arial"/>
      <family val="2"/>
    </font>
    <font>
      <b/>
      <sz val="8"/>
      <color theme="5" tint="0.59999389629810485"/>
      <name val="Arial"/>
      <family val="2"/>
    </font>
    <font>
      <b/>
      <sz val="8"/>
      <color theme="1"/>
      <name val="Calibri"/>
      <family val="2"/>
      <scheme val="minor"/>
    </font>
    <font>
      <b/>
      <sz val="8"/>
      <color theme="0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b/>
      <sz val="8"/>
      <color theme="5" tint="0.39997558519241921"/>
      <name val="Arial"/>
      <family val="2"/>
    </font>
    <font>
      <b/>
      <sz val="8"/>
      <color theme="9" tint="-0.249977111117893"/>
      <name val="Arial"/>
      <family val="2"/>
    </font>
    <font>
      <b/>
      <sz val="11"/>
      <color rgb="FFFF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01">
    <xf numFmtId="0" fontId="0" fillId="0" borderId="0" xfId="0"/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/>
    <xf numFmtId="0" fontId="0" fillId="0" borderId="0" xfId="0" applyAlignment="1">
      <alignment vertical="center"/>
    </xf>
    <xf numFmtId="0" fontId="3" fillId="2" borderId="1" xfId="0" applyFont="1" applyFill="1" applyBorder="1" applyAlignment="1">
      <alignment horizontal="center"/>
    </xf>
    <xf numFmtId="0" fontId="3" fillId="3" borderId="1" xfId="0" applyFont="1" applyFill="1" applyBorder="1"/>
    <xf numFmtId="0" fontId="3" fillId="4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right"/>
    </xf>
    <xf numFmtId="164" fontId="3" fillId="4" borderId="1" xfId="0" applyNumberFormat="1" applyFont="1" applyFill="1" applyBorder="1" applyAlignment="1">
      <alignment horizontal="center"/>
    </xf>
    <xf numFmtId="164" fontId="3" fillId="2" borderId="1" xfId="0" applyNumberFormat="1" applyFont="1" applyFill="1" applyBorder="1" applyAlignment="1">
      <alignment horizontal="center"/>
    </xf>
    <xf numFmtId="0" fontId="7" fillId="0" borderId="1" xfId="0" applyFont="1" applyBorder="1"/>
    <xf numFmtId="166" fontId="7" fillId="7" borderId="1" xfId="1" applyNumberFormat="1" applyFont="1" applyFill="1" applyBorder="1"/>
    <xf numFmtId="0" fontId="3" fillId="4" borderId="1" xfId="0" applyFont="1" applyFill="1" applyBorder="1"/>
    <xf numFmtId="165" fontId="2" fillId="0" borderId="1" xfId="0" applyNumberFormat="1" applyFont="1" applyBorder="1"/>
    <xf numFmtId="164" fontId="2" fillId="0" borderId="1" xfId="0" applyNumberFormat="1" applyFont="1" applyBorder="1" applyAlignment="1">
      <alignment horizontal="center" vertical="center"/>
    </xf>
    <xf numFmtId="165" fontId="3" fillId="2" borderId="1" xfId="1" applyNumberFormat="1" applyFont="1" applyFill="1" applyBorder="1" applyAlignment="1"/>
    <xf numFmtId="164" fontId="3" fillId="2" borderId="1" xfId="0" applyNumberFormat="1" applyFont="1" applyFill="1" applyBorder="1" applyAlignment="1">
      <alignment horizontal="center" vertical="center"/>
    </xf>
    <xf numFmtId="167" fontId="3" fillId="2" borderId="1" xfId="1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right"/>
    </xf>
    <xf numFmtId="0" fontId="8" fillId="2" borderId="1" xfId="0" applyFont="1" applyFill="1" applyBorder="1" applyAlignment="1">
      <alignment horizontal="center"/>
    </xf>
    <xf numFmtId="169" fontId="3" fillId="4" borderId="1" xfId="1" applyNumberFormat="1" applyFont="1" applyFill="1" applyBorder="1"/>
    <xf numFmtId="166" fontId="3" fillId="5" borderId="1" xfId="1" applyNumberFormat="1" applyFont="1" applyFill="1" applyBorder="1"/>
    <xf numFmtId="166" fontId="3" fillId="3" borderId="1" xfId="1" applyNumberFormat="1" applyFont="1" applyFill="1" applyBorder="1"/>
    <xf numFmtId="165" fontId="2" fillId="0" borderId="1" xfId="1" applyNumberFormat="1" applyFont="1" applyBorder="1"/>
    <xf numFmtId="0" fontId="3" fillId="10" borderId="1" xfId="0" applyFont="1" applyFill="1" applyBorder="1"/>
    <xf numFmtId="0" fontId="9" fillId="0" borderId="1" xfId="0" applyFont="1" applyFill="1" applyBorder="1" applyAlignment="1">
      <alignment horizontal="center"/>
    </xf>
    <xf numFmtId="0" fontId="4" fillId="0" borderId="0" xfId="0" applyFont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165" fontId="8" fillId="4" borderId="1" xfId="1" applyNumberFormat="1" applyFont="1" applyFill="1" applyBorder="1" applyAlignment="1">
      <alignment horizontal="center" vertical="center"/>
    </xf>
    <xf numFmtId="164" fontId="3" fillId="4" borderId="1" xfId="0" applyNumberFormat="1" applyFont="1" applyFill="1" applyBorder="1" applyAlignment="1">
      <alignment horizontal="center" vertical="center"/>
    </xf>
    <xf numFmtId="167" fontId="3" fillId="4" borderId="1" xfId="1" applyNumberFormat="1" applyFont="1" applyFill="1" applyBorder="1" applyAlignment="1">
      <alignment horizontal="center" vertical="center"/>
    </xf>
    <xf numFmtId="165" fontId="3" fillId="5" borderId="1" xfId="1" applyNumberFormat="1" applyFont="1" applyFill="1" applyBorder="1" applyAlignment="1">
      <alignment horizontal="center" vertical="center"/>
    </xf>
    <xf numFmtId="164" fontId="3" fillId="5" borderId="1" xfId="0" applyNumberFormat="1" applyFont="1" applyFill="1" applyBorder="1" applyAlignment="1">
      <alignment horizontal="center" vertical="center"/>
    </xf>
    <xf numFmtId="44" fontId="3" fillId="5" borderId="1" xfId="1" applyFont="1" applyFill="1" applyBorder="1" applyAlignment="1">
      <alignment horizontal="center" vertical="center"/>
    </xf>
    <xf numFmtId="165" fontId="3" fillId="2" borderId="1" xfId="1" applyNumberFormat="1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4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44" fontId="2" fillId="4" borderId="1" xfId="1" applyFont="1" applyFill="1" applyBorder="1" applyAlignment="1">
      <alignment horizontal="center" vertical="center"/>
    </xf>
    <xf numFmtId="44" fontId="2" fillId="5" borderId="1" xfId="1" applyFont="1" applyFill="1" applyBorder="1" applyAlignment="1">
      <alignment horizontal="center" vertical="center"/>
    </xf>
    <xf numFmtId="44" fontId="2" fillId="2" borderId="1" xfId="1" applyFont="1" applyFill="1" applyBorder="1" applyAlignment="1">
      <alignment horizontal="center" vertical="center"/>
    </xf>
    <xf numFmtId="44" fontId="3" fillId="2" borderId="1" xfId="1" applyFont="1" applyFill="1" applyBorder="1" applyAlignment="1">
      <alignment horizontal="center" vertical="center"/>
    </xf>
    <xf numFmtId="10" fontId="10" fillId="4" borderId="1" xfId="2" applyNumberFormat="1" applyFont="1" applyFill="1" applyBorder="1" applyAlignment="1">
      <alignment horizontal="center" vertical="center"/>
    </xf>
    <xf numFmtId="10" fontId="10" fillId="5" borderId="1" xfId="2" applyNumberFormat="1" applyFont="1" applyFill="1" applyBorder="1" applyAlignment="1">
      <alignment horizontal="center" vertical="center"/>
    </xf>
    <xf numFmtId="10" fontId="10" fillId="2" borderId="1" xfId="2" applyNumberFormat="1" applyFont="1" applyFill="1" applyBorder="1" applyAlignment="1">
      <alignment horizontal="center" vertical="center"/>
    </xf>
    <xf numFmtId="168" fontId="10" fillId="4" borderId="1" xfId="1" applyNumberFormat="1" applyFont="1" applyFill="1" applyBorder="1" applyAlignment="1">
      <alignment horizontal="center" vertical="center"/>
    </xf>
    <xf numFmtId="168" fontId="10" fillId="5" borderId="1" xfId="1" applyNumberFormat="1" applyFont="1" applyFill="1" applyBorder="1" applyAlignment="1">
      <alignment horizontal="center" vertical="center"/>
    </xf>
    <xf numFmtId="168" fontId="10" fillId="2" borderId="1" xfId="1" applyNumberFormat="1" applyFont="1" applyFill="1" applyBorder="1" applyAlignment="1">
      <alignment horizontal="center" vertical="center"/>
    </xf>
    <xf numFmtId="167" fontId="8" fillId="8" borderId="1" xfId="0" applyNumberFormat="1" applyFont="1" applyFill="1" applyBorder="1"/>
    <xf numFmtId="167" fontId="8" fillId="9" borderId="1" xfId="0" applyNumberFormat="1" applyFont="1" applyFill="1" applyBorder="1"/>
    <xf numFmtId="167" fontId="11" fillId="6" borderId="1" xfId="0" applyNumberFormat="1" applyFont="1" applyFill="1" applyBorder="1"/>
    <xf numFmtId="164" fontId="2" fillId="0" borderId="1" xfId="0" applyNumberFormat="1" applyFont="1" applyFill="1" applyBorder="1" applyAlignment="1">
      <alignment horizontal="center" vertical="center"/>
    </xf>
    <xf numFmtId="165" fontId="2" fillId="0" borderId="1" xfId="1" applyNumberFormat="1" applyFont="1" applyFill="1" applyBorder="1"/>
    <xf numFmtId="166" fontId="5" fillId="7" borderId="1" xfId="1" applyNumberFormat="1" applyFont="1" applyFill="1" applyBorder="1" applyAlignment="1">
      <alignment vertical="center"/>
    </xf>
    <xf numFmtId="166" fontId="5" fillId="0" borderId="1" xfId="1" applyNumberFormat="1" applyFont="1" applyBorder="1" applyAlignment="1">
      <alignment vertical="center"/>
    </xf>
    <xf numFmtId="166" fontId="7" fillId="0" borderId="1" xfId="1" applyNumberFormat="1" applyFont="1" applyBorder="1"/>
    <xf numFmtId="0" fontId="14" fillId="0" borderId="1" xfId="0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 vertical="center"/>
    </xf>
    <xf numFmtId="44" fontId="10" fillId="0" borderId="1" xfId="1" applyFont="1" applyFill="1" applyBorder="1" applyAlignment="1">
      <alignment horizontal="center" vertical="center"/>
    </xf>
    <xf numFmtId="44" fontId="4" fillId="0" borderId="1" xfId="0" applyNumberFormat="1" applyFont="1" applyFill="1" applyBorder="1" applyAlignment="1">
      <alignment vertical="center"/>
    </xf>
    <xf numFmtId="0" fontId="8" fillId="5" borderId="1" xfId="0" applyFont="1" applyFill="1" applyBorder="1" applyAlignment="1">
      <alignment horizontal="left"/>
    </xf>
    <xf numFmtId="0" fontId="15" fillId="0" borderId="1" xfId="0" applyFont="1" applyFill="1" applyBorder="1" applyAlignment="1">
      <alignment horizontal="center"/>
    </xf>
    <xf numFmtId="0" fontId="3" fillId="0" borderId="1" xfId="0" applyFont="1" applyBorder="1"/>
    <xf numFmtId="0" fontId="6" fillId="0" borderId="1" xfId="0" applyFont="1" applyFill="1" applyBorder="1" applyAlignment="1">
      <alignment horizontal="center"/>
    </xf>
    <xf numFmtId="165" fontId="2" fillId="0" borderId="1" xfId="0" applyNumberFormat="1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8" fillId="9" borderId="3" xfId="0" applyFont="1" applyFill="1" applyBorder="1" applyAlignment="1">
      <alignment horizontal="center"/>
    </xf>
    <xf numFmtId="0" fontId="8" fillId="9" borderId="4" xfId="0" applyFont="1" applyFill="1" applyBorder="1" applyAlignment="1">
      <alignment horizontal="center"/>
    </xf>
    <xf numFmtId="0" fontId="11" fillId="6" borderId="3" xfId="0" applyFont="1" applyFill="1" applyBorder="1" applyAlignment="1">
      <alignment horizontal="center"/>
    </xf>
    <xf numFmtId="0" fontId="11" fillId="6" borderId="4" xfId="0" applyFont="1" applyFill="1" applyBorder="1" applyAlignment="1">
      <alignment horizontal="center"/>
    </xf>
    <xf numFmtId="0" fontId="10" fillId="3" borderId="3" xfId="0" applyFont="1" applyFill="1" applyBorder="1" applyAlignment="1">
      <alignment horizontal="center" vertical="center"/>
    </xf>
    <xf numFmtId="0" fontId="10" fillId="3" borderId="5" xfId="0" applyFont="1" applyFill="1" applyBorder="1" applyAlignment="1">
      <alignment horizontal="center" vertical="center"/>
    </xf>
    <xf numFmtId="0" fontId="10" fillId="3" borderId="4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center"/>
    </xf>
    <xf numFmtId="0" fontId="8" fillId="4" borderId="4" xfId="0" applyFont="1" applyFill="1" applyBorder="1" applyAlignment="1">
      <alignment horizontal="center"/>
    </xf>
    <xf numFmtId="0" fontId="3" fillId="10" borderId="0" xfId="0" applyFont="1" applyFill="1" applyAlignment="1">
      <alignment horizontal="center" vertical="center"/>
    </xf>
    <xf numFmtId="0" fontId="2" fillId="0" borderId="3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 applyAlignment="1">
      <alignment horizontal="center"/>
    </xf>
    <xf numFmtId="164" fontId="2" fillId="0" borderId="3" xfId="0" applyNumberFormat="1" applyFont="1" applyBorder="1" applyAlignment="1">
      <alignment horizontal="center"/>
    </xf>
    <xf numFmtId="164" fontId="2" fillId="0" borderId="5" xfId="0" applyNumberFormat="1" applyFont="1" applyBorder="1" applyAlignment="1">
      <alignment horizontal="center"/>
    </xf>
    <xf numFmtId="164" fontId="2" fillId="0" borderId="4" xfId="0" applyNumberFormat="1" applyFont="1" applyBorder="1" applyAlignment="1">
      <alignment horizontal="center"/>
    </xf>
    <xf numFmtId="164" fontId="3" fillId="4" borderId="1" xfId="0" applyNumberFormat="1" applyFont="1" applyFill="1" applyBorder="1" applyAlignment="1">
      <alignment horizontal="center"/>
    </xf>
    <xf numFmtId="164" fontId="3" fillId="5" borderId="1" xfId="0" applyNumberFormat="1" applyFont="1" applyFill="1" applyBorder="1" applyAlignment="1">
      <alignment horizontal="center"/>
    </xf>
    <xf numFmtId="164" fontId="3" fillId="2" borderId="1" xfId="0" applyNumberFormat="1" applyFont="1" applyFill="1" applyBorder="1" applyAlignment="1">
      <alignment horizontal="center"/>
    </xf>
    <xf numFmtId="0" fontId="12" fillId="11" borderId="0" xfId="0" applyFont="1" applyFill="1" applyAlignment="1">
      <alignment horizontal="center"/>
    </xf>
    <xf numFmtId="0" fontId="13" fillId="3" borderId="0" xfId="0" applyFont="1" applyFill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</cellXfs>
  <cellStyles count="3">
    <cellStyle name="Monétaire" xfId="1" builtinId="4"/>
    <cellStyle name="Normal" xfId="0" builtinId="0"/>
    <cellStyle name="Pourcentag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W45"/>
  <sheetViews>
    <sheetView tabSelected="1" workbookViewId="0">
      <selection activeCell="L50" sqref="L50"/>
    </sheetView>
  </sheetViews>
  <sheetFormatPr baseColWidth="10" defaultRowHeight="11.25" customHeight="1" x14ac:dyDescent="0.3"/>
  <cols>
    <col min="1" max="1" width="28.5546875" customWidth="1"/>
    <col min="2" max="2" width="14.109375" bestFit="1" customWidth="1"/>
    <col min="3" max="3" width="14.33203125" bestFit="1" customWidth="1"/>
    <col min="4" max="4" width="14.109375" bestFit="1" customWidth="1"/>
    <col min="5" max="5" width="11.109375" bestFit="1" customWidth="1"/>
    <col min="6" max="6" width="14.33203125" bestFit="1" customWidth="1"/>
    <col min="7" max="7" width="11.109375" bestFit="1" customWidth="1"/>
    <col min="8" max="8" width="10.33203125" bestFit="1" customWidth="1"/>
    <col min="9" max="9" width="14.33203125" bestFit="1" customWidth="1"/>
    <col min="10" max="10" width="9" bestFit="1" customWidth="1"/>
    <col min="11" max="11" width="13" bestFit="1" customWidth="1"/>
    <col min="12" max="12" width="14.33203125" bestFit="1" customWidth="1"/>
    <col min="13" max="13" width="6.33203125" bestFit="1" customWidth="1"/>
    <col min="14" max="14" width="9.6640625" bestFit="1" customWidth="1"/>
    <col min="15" max="15" width="14.33203125" bestFit="1" customWidth="1"/>
    <col min="16" max="16" width="10.5546875" bestFit="1" customWidth="1"/>
    <col min="17" max="17" width="14.33203125" bestFit="1" customWidth="1"/>
    <col min="18" max="18" width="6.33203125" bestFit="1" customWidth="1"/>
    <col min="19" max="19" width="16.33203125" bestFit="1" customWidth="1"/>
    <col min="20" max="20" width="14.33203125" bestFit="1" customWidth="1"/>
    <col min="21" max="21" width="11.109375" bestFit="1" customWidth="1"/>
  </cols>
  <sheetData>
    <row r="2" spans="1:23" ht="32.25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15.6" x14ac:dyDescent="0.3">
      <c r="A3" s="95" t="s">
        <v>21</v>
      </c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  <c r="O3" s="95"/>
      <c r="P3" s="95"/>
      <c r="Q3" s="1"/>
      <c r="R3" s="1"/>
      <c r="S3" s="1"/>
      <c r="T3" s="1"/>
      <c r="U3" s="1"/>
      <c r="V3" s="1"/>
      <c r="W3" s="1"/>
    </row>
    <row r="4" spans="1:23" ht="14.4" x14ac:dyDescent="0.3">
      <c r="A4" s="96" t="s">
        <v>28</v>
      </c>
      <c r="B4" s="96"/>
      <c r="C4" s="96"/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  <c r="Q4" s="1"/>
      <c r="R4" s="1"/>
      <c r="S4" s="1"/>
      <c r="T4" s="1"/>
      <c r="U4" s="1"/>
      <c r="V4" s="1"/>
      <c r="W4" s="1"/>
    </row>
    <row r="5" spans="1:23" ht="14.4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11.25" customHeight="1" x14ac:dyDescent="0.3">
      <c r="A6" s="97" t="s">
        <v>20</v>
      </c>
      <c r="B6" s="97"/>
      <c r="C6" s="97"/>
      <c r="D6" s="97"/>
      <c r="E6" s="1"/>
      <c r="V6" s="1"/>
      <c r="W6" s="1"/>
    </row>
    <row r="7" spans="1:23" ht="11.25" customHeight="1" x14ac:dyDescent="0.3">
      <c r="A7" s="1"/>
      <c r="B7" s="9" t="s">
        <v>1</v>
      </c>
      <c r="C7" s="10" t="s">
        <v>2</v>
      </c>
      <c r="D7" s="7" t="s">
        <v>0</v>
      </c>
      <c r="E7" s="1"/>
      <c r="V7" s="1"/>
      <c r="W7" s="1"/>
    </row>
    <row r="8" spans="1:23" ht="14.4" x14ac:dyDescent="0.3">
      <c r="A8" s="70" t="s">
        <v>36</v>
      </c>
      <c r="B8" s="58">
        <v>10000000</v>
      </c>
      <c r="C8" s="58">
        <v>14000000</v>
      </c>
      <c r="D8" s="59">
        <f>B8+C8</f>
        <v>24000000</v>
      </c>
      <c r="E8" s="1"/>
      <c r="V8" s="1"/>
      <c r="W8" s="1"/>
    </row>
    <row r="9" spans="1:23" ht="11.25" customHeight="1" x14ac:dyDescent="0.3">
      <c r="A9" s="14" t="s">
        <v>29</v>
      </c>
      <c r="B9" s="15">
        <v>2500000</v>
      </c>
      <c r="C9" s="15">
        <v>2200000</v>
      </c>
      <c r="D9" s="60">
        <f t="shared" ref="D9:D11" si="0">B9+C9</f>
        <v>4700000</v>
      </c>
      <c r="E9" s="1"/>
      <c r="V9" s="1"/>
      <c r="W9" s="1"/>
    </row>
    <row r="10" spans="1:23" ht="11.25" customHeight="1" x14ac:dyDescent="0.3">
      <c r="A10" s="14" t="s">
        <v>30</v>
      </c>
      <c r="B10" s="15">
        <v>150000</v>
      </c>
      <c r="C10" s="15">
        <v>850000</v>
      </c>
      <c r="D10" s="60">
        <f t="shared" si="0"/>
        <v>1000000</v>
      </c>
      <c r="E10" s="1"/>
      <c r="V10" s="1"/>
      <c r="W10" s="1"/>
    </row>
    <row r="11" spans="1:23" ht="11.25" customHeight="1" x14ac:dyDescent="0.3">
      <c r="A11" s="14" t="s">
        <v>31</v>
      </c>
      <c r="B11" s="15">
        <v>800000</v>
      </c>
      <c r="C11" s="15">
        <v>280000</v>
      </c>
      <c r="D11" s="60">
        <f t="shared" si="0"/>
        <v>1080000</v>
      </c>
      <c r="E11" s="1"/>
      <c r="V11" s="1"/>
      <c r="W11" s="1"/>
    </row>
    <row r="12" spans="1:23" ht="11.25" customHeight="1" x14ac:dyDescent="0.3">
      <c r="A12" s="14" t="s">
        <v>32</v>
      </c>
      <c r="B12" s="15">
        <v>0</v>
      </c>
      <c r="C12" s="15">
        <v>0</v>
      </c>
      <c r="D12" s="60">
        <v>0</v>
      </c>
      <c r="E12" s="1"/>
      <c r="V12" s="1"/>
      <c r="W12" s="1"/>
    </row>
    <row r="13" spans="1:23" ht="11.25" customHeight="1" x14ac:dyDescent="0.3">
      <c r="A13" s="14" t="s">
        <v>33</v>
      </c>
      <c r="B13" s="15">
        <v>0</v>
      </c>
      <c r="C13" s="15">
        <v>0</v>
      </c>
      <c r="D13" s="60">
        <v>0</v>
      </c>
      <c r="E13" s="1"/>
      <c r="V13" s="1"/>
      <c r="W13" s="1"/>
    </row>
    <row r="14" spans="1:23" ht="11.25" customHeight="1" x14ac:dyDescent="0.3">
      <c r="A14" s="14" t="s">
        <v>34</v>
      </c>
      <c r="B14" s="15">
        <v>0</v>
      </c>
      <c r="C14" s="15">
        <v>0</v>
      </c>
      <c r="D14" s="60">
        <v>0</v>
      </c>
      <c r="E14" s="1"/>
      <c r="V14" s="1"/>
      <c r="W14" s="1"/>
    </row>
    <row r="15" spans="1:23" ht="11.25" customHeight="1" x14ac:dyDescent="0.3">
      <c r="A15" s="23" t="s">
        <v>35</v>
      </c>
      <c r="B15" s="24">
        <f>B8-B9-B10-B11-B12-B13-B14</f>
        <v>6550000</v>
      </c>
      <c r="C15" s="25">
        <f>C8-C9-C10-C11-C12-C13-C14</f>
        <v>10670000</v>
      </c>
      <c r="D15" s="26">
        <f>D8-D9-D10-D11-D12-D13-D14</f>
        <v>17220000</v>
      </c>
      <c r="E15" s="1"/>
      <c r="V15" s="1"/>
      <c r="W15" s="1"/>
    </row>
    <row r="16" spans="1:23" ht="11.25" customHeight="1" x14ac:dyDescent="0.3">
      <c r="E16" s="1"/>
      <c r="V16" s="1"/>
      <c r="W16" s="1"/>
    </row>
    <row r="17" spans="1:23" ht="11.25" customHeight="1" x14ac:dyDescent="0.3">
      <c r="A17" s="2" t="s">
        <v>22</v>
      </c>
      <c r="B17" s="2">
        <v>2.2499999999999999E-2</v>
      </c>
      <c r="C17" s="3" t="s">
        <v>9</v>
      </c>
      <c r="D17" s="4"/>
      <c r="E17" s="1"/>
      <c r="F17" s="1"/>
      <c r="G17" s="1"/>
      <c r="H17" s="1"/>
      <c r="I17" s="1"/>
      <c r="J17" s="1"/>
      <c r="K17" s="1"/>
      <c r="L17" s="5"/>
      <c r="M17" s="6"/>
      <c r="N17" s="6"/>
      <c r="O17" s="6"/>
      <c r="P17" s="6"/>
      <c r="V17" s="1"/>
      <c r="W17" s="1"/>
    </row>
    <row r="18" spans="1:23" ht="11.25" customHeight="1" x14ac:dyDescent="0.3">
      <c r="A18" s="8" t="s">
        <v>5</v>
      </c>
      <c r="B18" s="98" t="s">
        <v>1</v>
      </c>
      <c r="C18" s="98"/>
      <c r="D18" s="98"/>
      <c r="E18" s="99" t="s">
        <v>2</v>
      </c>
      <c r="F18" s="99"/>
      <c r="G18" s="99"/>
      <c r="H18" s="97" t="s">
        <v>0</v>
      </c>
      <c r="I18" s="97"/>
      <c r="J18" s="97"/>
      <c r="K18" s="100" t="s">
        <v>3</v>
      </c>
      <c r="L18" s="100" t="s">
        <v>16</v>
      </c>
      <c r="M18" s="6"/>
      <c r="N18" s="6"/>
      <c r="O18" s="6"/>
      <c r="P18" s="6"/>
      <c r="V18" s="1"/>
      <c r="W18" s="1"/>
    </row>
    <row r="19" spans="1:23" ht="11.25" customHeight="1" x14ac:dyDescent="0.3">
      <c r="A19" s="11"/>
      <c r="B19" s="12" t="s">
        <v>6</v>
      </c>
      <c r="C19" s="12" t="s">
        <v>7</v>
      </c>
      <c r="D19" s="12" t="s">
        <v>8</v>
      </c>
      <c r="E19" s="10" t="s">
        <v>6</v>
      </c>
      <c r="F19" s="10" t="s">
        <v>7</v>
      </c>
      <c r="G19" s="10" t="s">
        <v>8</v>
      </c>
      <c r="H19" s="13" t="s">
        <v>6</v>
      </c>
      <c r="I19" s="13" t="s">
        <v>7</v>
      </c>
      <c r="J19" s="13" t="s">
        <v>8</v>
      </c>
      <c r="K19" s="100"/>
      <c r="L19" s="100"/>
      <c r="M19" s="6"/>
      <c r="N19" s="6"/>
      <c r="O19" s="6"/>
      <c r="P19" s="6"/>
      <c r="V19" s="1"/>
      <c r="W19" s="1"/>
    </row>
    <row r="20" spans="1:23" ht="11.25" customHeight="1" x14ac:dyDescent="0.3">
      <c r="A20" s="11" t="s">
        <v>4</v>
      </c>
      <c r="B20" s="92">
        <f>B22+B24+B26</f>
        <v>157</v>
      </c>
      <c r="C20" s="92"/>
      <c r="D20" s="92"/>
      <c r="E20" s="93">
        <f>E22+E24+E26</f>
        <v>520</v>
      </c>
      <c r="F20" s="93"/>
      <c r="G20" s="93"/>
      <c r="H20" s="94">
        <f t="shared" ref="H20:H22" si="1">B20+E20</f>
        <v>677</v>
      </c>
      <c r="I20" s="94"/>
      <c r="J20" s="94"/>
      <c r="K20" s="1"/>
      <c r="M20" s="6"/>
      <c r="N20" s="6"/>
      <c r="V20" s="1"/>
      <c r="W20" s="1"/>
    </row>
    <row r="21" spans="1:23" ht="11.25" customHeight="1" x14ac:dyDescent="0.3">
      <c r="A21" s="65" t="s">
        <v>25</v>
      </c>
      <c r="B21" s="69">
        <v>600000</v>
      </c>
      <c r="C21" s="18">
        <v>6000000</v>
      </c>
      <c r="D21" s="69">
        <f>C21*$B$17</f>
        <v>135000</v>
      </c>
      <c r="E21" s="69">
        <v>700000</v>
      </c>
      <c r="F21" s="18">
        <v>7000000</v>
      </c>
      <c r="G21" s="69">
        <f>F21*$B$17</f>
        <v>157500</v>
      </c>
      <c r="H21" s="38">
        <f t="shared" si="1"/>
        <v>1300000</v>
      </c>
      <c r="I21" s="20">
        <f>C21+F21</f>
        <v>13000000</v>
      </c>
      <c r="J21" s="21">
        <f>I21*$B$17</f>
        <v>292500</v>
      </c>
      <c r="K21" s="66" t="s">
        <v>25</v>
      </c>
      <c r="L21" s="66">
        <f>B22+E22</f>
        <v>650</v>
      </c>
      <c r="M21" s="6"/>
      <c r="N21" s="6"/>
      <c r="V21" s="1"/>
      <c r="W21" s="1"/>
    </row>
    <row r="22" spans="1:23" ht="11.25" customHeight="1" x14ac:dyDescent="0.3">
      <c r="A22" s="22" t="s">
        <v>4</v>
      </c>
      <c r="B22" s="88">
        <v>150</v>
      </c>
      <c r="C22" s="88"/>
      <c r="D22" s="88"/>
      <c r="E22" s="88">
        <v>500</v>
      </c>
      <c r="F22" s="88"/>
      <c r="G22" s="88"/>
      <c r="H22" s="88">
        <f t="shared" si="1"/>
        <v>650</v>
      </c>
      <c r="I22" s="88"/>
      <c r="J22" s="88"/>
      <c r="K22" s="1"/>
      <c r="L22" s="5"/>
      <c r="M22" s="6"/>
      <c r="N22" s="6"/>
      <c r="V22" s="1"/>
      <c r="W22" s="1"/>
    </row>
    <row r="23" spans="1:23" ht="11.25" customHeight="1" x14ac:dyDescent="0.3">
      <c r="A23" s="16" t="s">
        <v>26</v>
      </c>
      <c r="B23" s="27">
        <v>250000</v>
      </c>
      <c r="C23" s="18">
        <v>2500000</v>
      </c>
      <c r="D23" s="17">
        <f>C23*$B$17</f>
        <v>56250</v>
      </c>
      <c r="E23" s="27">
        <v>320000</v>
      </c>
      <c r="F23" s="18">
        <v>3000000</v>
      </c>
      <c r="G23" s="17">
        <f>F23*$B$17</f>
        <v>67500</v>
      </c>
      <c r="H23" s="19">
        <f>B23+E23</f>
        <v>570000</v>
      </c>
      <c r="I23" s="20">
        <f>C23+F23</f>
        <v>5500000</v>
      </c>
      <c r="J23" s="21">
        <f>I23*$B$17</f>
        <v>123750</v>
      </c>
      <c r="K23" s="68" t="s">
        <v>26</v>
      </c>
      <c r="L23" s="68">
        <f>B24+E24</f>
        <v>15</v>
      </c>
      <c r="M23" s="6"/>
      <c r="N23" s="6"/>
      <c r="V23" s="1"/>
      <c r="W23" s="1"/>
    </row>
    <row r="24" spans="1:23" ht="11.25" customHeight="1" x14ac:dyDescent="0.3">
      <c r="A24" s="22" t="s">
        <v>4</v>
      </c>
      <c r="B24" s="88">
        <v>5</v>
      </c>
      <c r="C24" s="88"/>
      <c r="D24" s="88"/>
      <c r="E24" s="88">
        <v>10</v>
      </c>
      <c r="F24" s="88"/>
      <c r="G24" s="88"/>
      <c r="H24" s="88">
        <f>B24+E24</f>
        <v>15</v>
      </c>
      <c r="I24" s="88"/>
      <c r="J24" s="88"/>
      <c r="K24" s="1"/>
      <c r="L24" s="5"/>
      <c r="M24" s="6"/>
      <c r="N24" s="6"/>
      <c r="V24" s="1"/>
      <c r="W24" s="1"/>
    </row>
    <row r="25" spans="1:23" ht="11.25" customHeight="1" x14ac:dyDescent="0.3">
      <c r="A25" s="28" t="s">
        <v>27</v>
      </c>
      <c r="B25" s="57">
        <v>7000</v>
      </c>
      <c r="C25" s="56">
        <v>45000</v>
      </c>
      <c r="D25" s="17">
        <f>C25*$B$17</f>
        <v>1012.5</v>
      </c>
      <c r="E25" s="57">
        <v>25000</v>
      </c>
      <c r="F25" s="56">
        <v>230000</v>
      </c>
      <c r="G25" s="17">
        <f>F25*$B$17</f>
        <v>5175</v>
      </c>
      <c r="H25" s="19">
        <f>B25+E25</f>
        <v>32000</v>
      </c>
      <c r="I25" s="20">
        <f>C25+F25</f>
        <v>275000</v>
      </c>
      <c r="J25" s="21">
        <f>I25*$B$17</f>
        <v>6187.5</v>
      </c>
      <c r="K25" s="61" t="s">
        <v>27</v>
      </c>
      <c r="L25" s="61">
        <f>B26+E26</f>
        <v>12</v>
      </c>
      <c r="M25" s="6"/>
      <c r="N25" s="6"/>
      <c r="O25" s="6"/>
      <c r="P25" s="6"/>
      <c r="V25" s="1"/>
      <c r="W25" s="1"/>
    </row>
    <row r="26" spans="1:23" ht="11.25" customHeight="1" x14ac:dyDescent="0.3">
      <c r="A26" s="22" t="s">
        <v>4</v>
      </c>
      <c r="B26" s="89">
        <v>2</v>
      </c>
      <c r="C26" s="90"/>
      <c r="D26" s="91"/>
      <c r="E26" s="89">
        <v>10</v>
      </c>
      <c r="F26" s="90"/>
      <c r="G26" s="91"/>
      <c r="H26" s="89">
        <f>B26+E26</f>
        <v>12</v>
      </c>
      <c r="I26" s="90"/>
      <c r="J26" s="91"/>
      <c r="K26" s="1"/>
      <c r="M26" s="6"/>
      <c r="N26" s="6"/>
      <c r="O26" s="6"/>
      <c r="P26" s="6"/>
      <c r="V26" s="1"/>
      <c r="W26" s="1"/>
    </row>
    <row r="27" spans="1:23" ht="11.25" customHeight="1" x14ac:dyDescent="0.3">
      <c r="A27" s="30"/>
      <c r="B27" s="30"/>
      <c r="C27" s="30"/>
      <c r="D27" s="30"/>
      <c r="E27" s="30"/>
      <c r="F27" s="30"/>
      <c r="G27" s="30"/>
      <c r="H27" s="30"/>
      <c r="I27" s="30"/>
      <c r="J27" s="30"/>
      <c r="K27" s="30"/>
      <c r="M27" s="6"/>
      <c r="N27" s="6"/>
      <c r="O27" s="6"/>
      <c r="P27" s="6"/>
      <c r="V27" s="1"/>
      <c r="W27" s="1"/>
    </row>
    <row r="28" spans="1:23" ht="11.25" customHeight="1" x14ac:dyDescent="0.3">
      <c r="A28" s="31" t="s">
        <v>0</v>
      </c>
      <c r="B28" s="32">
        <f>B21+B23+B25</f>
        <v>857000</v>
      </c>
      <c r="C28" s="33">
        <f>C21+C23+C25</f>
        <v>8545000</v>
      </c>
      <c r="D28" s="34">
        <f>C28*$B$17</f>
        <v>192262.5</v>
      </c>
      <c r="E28" s="35">
        <f>E21+E23+E25</f>
        <v>1045000</v>
      </c>
      <c r="F28" s="36">
        <f>F21+F23+F25</f>
        <v>10230000</v>
      </c>
      <c r="G28" s="37">
        <f>F28*$B$17</f>
        <v>230175</v>
      </c>
      <c r="H28" s="38">
        <f>H21+H23+H25</f>
        <v>1902000</v>
      </c>
      <c r="I28" s="20">
        <f>I21+I23+I25</f>
        <v>18775000</v>
      </c>
      <c r="J28" s="21">
        <f>I28*$B$17</f>
        <v>422437.5</v>
      </c>
      <c r="K28" s="30"/>
      <c r="L28" s="62">
        <f>L21+L23+L25</f>
        <v>677</v>
      </c>
      <c r="M28" s="6"/>
      <c r="N28" s="6"/>
      <c r="O28" s="6"/>
      <c r="P28" s="6"/>
      <c r="V28" s="1"/>
      <c r="W28" s="1"/>
    </row>
    <row r="29" spans="1:23" ht="11.25" customHeight="1" x14ac:dyDescent="0.3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V29" s="1"/>
      <c r="W29" s="1"/>
    </row>
    <row r="30" spans="1:23" ht="11.25" customHeight="1" x14ac:dyDescent="0.3">
      <c r="A30" s="39" t="s">
        <v>3</v>
      </c>
      <c r="B30" s="75" t="s">
        <v>10</v>
      </c>
      <c r="C30" s="76"/>
      <c r="D30" s="77"/>
      <c r="E30" s="75" t="s">
        <v>8</v>
      </c>
      <c r="F30" s="76"/>
      <c r="G30" s="77"/>
      <c r="H30" s="75" t="s">
        <v>12</v>
      </c>
      <c r="I30" s="76"/>
      <c r="J30" s="77"/>
      <c r="K30" s="75" t="s">
        <v>23</v>
      </c>
      <c r="L30" s="76"/>
      <c r="M30" s="77"/>
      <c r="N30" s="78" t="s">
        <v>11</v>
      </c>
      <c r="O30" s="79"/>
      <c r="P30" s="80"/>
      <c r="V30" s="1"/>
      <c r="W30" s="1"/>
    </row>
    <row r="31" spans="1:23" ht="11.25" customHeight="1" x14ac:dyDescent="0.3">
      <c r="A31" s="40"/>
      <c r="B31" s="41" t="s">
        <v>1</v>
      </c>
      <c r="C31" s="42" t="s">
        <v>2</v>
      </c>
      <c r="D31" s="39" t="s">
        <v>0</v>
      </c>
      <c r="E31" s="41" t="s">
        <v>1</v>
      </c>
      <c r="F31" s="42" t="s">
        <v>2</v>
      </c>
      <c r="G31" s="39" t="s">
        <v>0</v>
      </c>
      <c r="H31" s="41" t="s">
        <v>1</v>
      </c>
      <c r="I31" s="42" t="s">
        <v>2</v>
      </c>
      <c r="J31" s="39" t="s">
        <v>0</v>
      </c>
      <c r="K31" s="41" t="s">
        <v>1</v>
      </c>
      <c r="L31" s="42" t="s">
        <v>2</v>
      </c>
      <c r="M31" s="39" t="s">
        <v>0</v>
      </c>
      <c r="N31" s="41" t="s">
        <v>1</v>
      </c>
      <c r="O31" s="42" t="s">
        <v>2</v>
      </c>
      <c r="P31" s="39" t="s">
        <v>0</v>
      </c>
      <c r="V31" s="1"/>
      <c r="W31" s="1"/>
    </row>
    <row r="32" spans="1:23" ht="11.25" customHeight="1" x14ac:dyDescent="0.3">
      <c r="A32" s="30"/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63">
        <f>C28*N39/1000</f>
        <v>64087.5</v>
      </c>
      <c r="O32" s="63">
        <f>F28*O39/1000</f>
        <v>76725</v>
      </c>
      <c r="P32" s="64">
        <f>N32+O32</f>
        <v>140812.5</v>
      </c>
      <c r="V32" s="1"/>
      <c r="W32" s="1"/>
    </row>
    <row r="33" spans="1:23" ht="11.25" customHeight="1" x14ac:dyDescent="0.3">
      <c r="A33" s="66" t="s">
        <v>25</v>
      </c>
      <c r="B33" s="43">
        <f>B15*((C21)/C28)</f>
        <v>4599180.8074897602</v>
      </c>
      <c r="C33" s="44">
        <f>C15*((F21)/F28)</f>
        <v>7301075.2688172041</v>
      </c>
      <c r="D33" s="45">
        <f>B33+C33</f>
        <v>11900256.076306965</v>
      </c>
      <c r="E33" s="43">
        <f>D21</f>
        <v>135000</v>
      </c>
      <c r="F33" s="44">
        <f>G21</f>
        <v>157500</v>
      </c>
      <c r="G33" s="46">
        <f>E33+F33</f>
        <v>292500</v>
      </c>
      <c r="H33" s="47">
        <f>E33/B33</f>
        <v>2.9353053435114504E-2</v>
      </c>
      <c r="I33" s="48">
        <f>F33/C33</f>
        <v>2.1572164948453609E-2</v>
      </c>
      <c r="J33" s="49">
        <f>G33/D33</f>
        <v>2.4579303010324145E-2</v>
      </c>
      <c r="K33" s="50">
        <f>(C21)/B33</f>
        <v>1.3045801526717558</v>
      </c>
      <c r="L33" s="51">
        <f>(F21)/C33</f>
        <v>0.95876288659793818</v>
      </c>
      <c r="M33" s="52">
        <f>(I21)/D33</f>
        <v>1.0924134671255177</v>
      </c>
      <c r="N33" s="50">
        <f>IF(K33&gt;3,2,IF(AND(K33&gt;1.5,K33&lt;3),5,7.5))</f>
        <v>7.5</v>
      </c>
      <c r="O33" s="51">
        <f>IF(L33&gt;3,2,IF(AND(L33&gt;1.5,L33&lt;3),5,7.5))</f>
        <v>7.5</v>
      </c>
      <c r="P33" s="52">
        <f>IF(M33&gt;3,2,IF(AND(M33&gt;1.5,M33&lt;3),5,7.5))</f>
        <v>7.5</v>
      </c>
      <c r="V33" s="1"/>
      <c r="W33" s="1"/>
    </row>
    <row r="34" spans="1:23" ht="11.25" customHeight="1" x14ac:dyDescent="0.3">
      <c r="A34" s="1"/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V34" s="1"/>
      <c r="W34" s="1"/>
    </row>
    <row r="35" spans="1:23" ht="11.25" customHeight="1" x14ac:dyDescent="0.3">
      <c r="A35" s="68" t="s">
        <v>26</v>
      </c>
      <c r="B35" s="43">
        <f>B15*((C23)/C28)</f>
        <v>1916325.3364540669</v>
      </c>
      <c r="C35" s="44">
        <f>C15*((F23)/F28)</f>
        <v>3129032.2580645164</v>
      </c>
      <c r="D35" s="45">
        <f>B35+C35</f>
        <v>5045357.5945185833</v>
      </c>
      <c r="E35" s="43">
        <f>D23</f>
        <v>56250</v>
      </c>
      <c r="F35" s="44">
        <f>G23</f>
        <v>67500</v>
      </c>
      <c r="G35" s="46">
        <f>E35+F35</f>
        <v>123750</v>
      </c>
      <c r="H35" s="47">
        <f>E35/B35</f>
        <v>2.93530534351145E-2</v>
      </c>
      <c r="I35" s="48">
        <f>F35/C35</f>
        <v>2.1572164948453605E-2</v>
      </c>
      <c r="J35" s="49">
        <f>G35/D35</f>
        <v>2.4527498335191432E-2</v>
      </c>
      <c r="K35" s="50">
        <f>(C23)/B35</f>
        <v>1.3045801526717555</v>
      </c>
      <c r="L35" s="51">
        <f>(F23)/C35</f>
        <v>0.95876288659793807</v>
      </c>
      <c r="M35" s="52">
        <f>(I23)/D35</f>
        <v>1.0901110371196192</v>
      </c>
      <c r="N35" s="50">
        <f>IF(K35&gt;3,2,IF(AND(K35&gt;1.5,K35&lt;3),5,7.5))</f>
        <v>7.5</v>
      </c>
      <c r="O35" s="51">
        <f>IF(L35&gt;3,2,IF(AND(L35&gt;1.5,L35&lt;3),5,7.5))</f>
        <v>7.5</v>
      </c>
      <c r="P35" s="52">
        <f>IF(M35&gt;3,2,IF(AND(M35&gt;1.5,M35&lt;3),5,7.5))</f>
        <v>7.5</v>
      </c>
      <c r="V35" s="1"/>
      <c r="W35" s="1"/>
    </row>
    <row r="36" spans="1:23" ht="11.25" customHeight="1" x14ac:dyDescent="0.3">
      <c r="A36" s="5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V36" s="1"/>
      <c r="W36" s="1"/>
    </row>
    <row r="37" spans="1:23" ht="11.25" customHeight="1" x14ac:dyDescent="0.3">
      <c r="A37" s="29" t="s">
        <v>27</v>
      </c>
      <c r="B37" s="43">
        <f>B15*((C25)/C28)</f>
        <v>34493.856056173201</v>
      </c>
      <c r="C37" s="44">
        <f>C15*((F25)/F28)</f>
        <v>239892.47311827957</v>
      </c>
      <c r="D37" s="45">
        <f>B37+C37</f>
        <v>274386.32917445275</v>
      </c>
      <c r="E37" s="43">
        <f>D25</f>
        <v>1012.5</v>
      </c>
      <c r="F37" s="44">
        <f>G25</f>
        <v>5175</v>
      </c>
      <c r="G37" s="46">
        <f>E37+F37</f>
        <v>6187.5</v>
      </c>
      <c r="H37" s="47">
        <f>E37/B37</f>
        <v>2.9353053435114504E-2</v>
      </c>
      <c r="I37" s="48">
        <f>F37/C37</f>
        <v>2.1572164948453609E-2</v>
      </c>
      <c r="J37" s="49">
        <f>G37/D37</f>
        <v>2.2550321725635369E-2</v>
      </c>
      <c r="K37" s="50">
        <f>(C25)/B37</f>
        <v>1.3045801526717558</v>
      </c>
      <c r="L37" s="51">
        <f>(F25)/C37</f>
        <v>0.95876288659793818</v>
      </c>
      <c r="M37" s="52">
        <f>(I25)/D37</f>
        <v>1.0022365211393498</v>
      </c>
      <c r="N37" s="50">
        <f>IF(K37&gt;3,2,IF(AND(K37&gt;1.5,K37&lt;3),5,7.5))</f>
        <v>7.5</v>
      </c>
      <c r="O37" s="51">
        <f>IF(L37&gt;3,2,IF(AND(L37&gt;1.5,L37&lt;3),5,7.5))</f>
        <v>7.5</v>
      </c>
      <c r="P37" s="52">
        <f>IF(M37&gt;3,2,IF(AND(M37&gt;1.5,M37&lt;3),5,7.5))</f>
        <v>7.5</v>
      </c>
      <c r="V37" s="1"/>
      <c r="W37" s="1"/>
    </row>
    <row r="38" spans="1:23" ht="11.25" customHeight="1" x14ac:dyDescent="0.3">
      <c r="A38" s="40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V38" s="1"/>
      <c r="W38" s="1"/>
    </row>
    <row r="39" spans="1:23" ht="11.25" customHeight="1" x14ac:dyDescent="0.3">
      <c r="A39" s="31" t="s">
        <v>0</v>
      </c>
      <c r="B39" s="43">
        <f>B33+B35+B37</f>
        <v>6550000.0000000009</v>
      </c>
      <c r="C39" s="44">
        <f t="shared" ref="C39:G39" si="2">C33+C35+C37</f>
        <v>10670000</v>
      </c>
      <c r="D39" s="45">
        <f t="shared" si="2"/>
        <v>17220000</v>
      </c>
      <c r="E39" s="43">
        <f t="shared" si="2"/>
        <v>192262.5</v>
      </c>
      <c r="F39" s="44">
        <f t="shared" si="2"/>
        <v>230175</v>
      </c>
      <c r="G39" s="46">
        <f t="shared" si="2"/>
        <v>422437.5</v>
      </c>
      <c r="H39" s="47">
        <f>E39/B39</f>
        <v>2.93530534351145E-2</v>
      </c>
      <c r="I39" s="48">
        <f>F39/C39</f>
        <v>2.1572164948453609E-2</v>
      </c>
      <c r="J39" s="49">
        <f>G39/D39</f>
        <v>2.4531794425087107E-2</v>
      </c>
      <c r="K39" s="50">
        <f>(C28)/B39</f>
        <v>1.3045801526717555</v>
      </c>
      <c r="L39" s="51">
        <f>(F28)/C39</f>
        <v>0.95876288659793818</v>
      </c>
      <c r="M39" s="52">
        <f>(I28)/D39</f>
        <v>1.090301974448316</v>
      </c>
      <c r="N39" s="50">
        <f>IF(K39&gt;3,2,IF(AND(K39&gt;1.5,K39&lt;3),5,7.5))</f>
        <v>7.5</v>
      </c>
      <c r="O39" s="51">
        <f>IF(L39&gt;3,2,IF(AND(L39&gt;1.5,L39&lt;3),5,7.5))</f>
        <v>7.5</v>
      </c>
      <c r="P39" s="52">
        <f>IF(M39&gt;3,2,IF(AND(M39&gt;1.5,M39&lt;3),5,7.5))</f>
        <v>7.5</v>
      </c>
      <c r="V39" s="1"/>
      <c r="W39" s="1"/>
    </row>
    <row r="40" spans="1:23" ht="11.25" customHeight="1" x14ac:dyDescent="0.3">
      <c r="A40" s="40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V40" s="1"/>
      <c r="W40" s="1"/>
    </row>
    <row r="41" spans="1:23" ht="11.25" customHeight="1" x14ac:dyDescent="0.3">
      <c r="A41" s="83" t="s">
        <v>24</v>
      </c>
      <c r="B41" s="83"/>
      <c r="C41" s="83"/>
      <c r="D41" s="83"/>
      <c r="E41" s="83"/>
      <c r="F41" s="83"/>
      <c r="G41" s="83"/>
      <c r="H41" s="83"/>
      <c r="I41" s="83"/>
      <c r="J41" s="40"/>
      <c r="K41" s="40"/>
      <c r="L41" s="40"/>
      <c r="M41" s="40"/>
      <c r="N41" s="40"/>
      <c r="O41" s="39" t="s">
        <v>8</v>
      </c>
      <c r="P41" s="21">
        <f>I28*P39/1000</f>
        <v>140812.5</v>
      </c>
      <c r="V41" s="1"/>
      <c r="W41" s="1"/>
    </row>
    <row r="42" spans="1:23" ht="11.25" customHeight="1" x14ac:dyDescent="0.3">
      <c r="A42" s="67" t="s">
        <v>25</v>
      </c>
      <c r="B42" s="87"/>
      <c r="C42" s="87"/>
      <c r="D42" s="87"/>
      <c r="E42" s="87"/>
      <c r="F42" s="87"/>
      <c r="G42" s="87"/>
      <c r="H42" s="87"/>
      <c r="I42" s="87"/>
      <c r="J42" s="1" t="s">
        <v>13</v>
      </c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1.25" customHeight="1" x14ac:dyDescent="0.3">
      <c r="A43" s="67" t="s">
        <v>26</v>
      </c>
      <c r="B43" s="84"/>
      <c r="C43" s="85"/>
      <c r="D43" s="85"/>
      <c r="E43" s="85"/>
      <c r="F43" s="85"/>
      <c r="G43" s="85"/>
      <c r="H43" s="85"/>
      <c r="I43" s="86"/>
      <c r="J43" s="1" t="s">
        <v>14</v>
      </c>
      <c r="L43" s="1"/>
      <c r="M43" s="1"/>
      <c r="N43" s="81" t="s">
        <v>17</v>
      </c>
      <c r="O43" s="82"/>
      <c r="P43" s="53">
        <f>N32-D28</f>
        <v>-128175</v>
      </c>
    </row>
    <row r="44" spans="1:23" ht="11.25" customHeight="1" x14ac:dyDescent="0.3">
      <c r="A44" s="67" t="s">
        <v>27</v>
      </c>
      <c r="B44" s="84"/>
      <c r="C44" s="85"/>
      <c r="D44" s="85"/>
      <c r="E44" s="85"/>
      <c r="F44" s="85"/>
      <c r="G44" s="85"/>
      <c r="H44" s="85"/>
      <c r="I44" s="86"/>
      <c r="J44" s="1" t="s">
        <v>15</v>
      </c>
      <c r="L44" s="1"/>
      <c r="M44" s="1"/>
      <c r="N44" s="71" t="s">
        <v>18</v>
      </c>
      <c r="O44" s="72"/>
      <c r="P44" s="54">
        <f>O32-G28</f>
        <v>-153450</v>
      </c>
    </row>
    <row r="45" spans="1:23" ht="11.2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73" t="s">
        <v>19</v>
      </c>
      <c r="O45" s="74"/>
      <c r="P45" s="55">
        <f>P41-J28</f>
        <v>-281625</v>
      </c>
    </row>
  </sheetData>
  <mergeCells count="32">
    <mergeCell ref="A3:P3"/>
    <mergeCell ref="A4:P4"/>
    <mergeCell ref="A6:D6"/>
    <mergeCell ref="B18:D18"/>
    <mergeCell ref="E18:G18"/>
    <mergeCell ref="H18:J18"/>
    <mergeCell ref="K18:K19"/>
    <mergeCell ref="L18:L19"/>
    <mergeCell ref="B20:D20"/>
    <mergeCell ref="E20:G20"/>
    <mergeCell ref="H20:J20"/>
    <mergeCell ref="B22:D22"/>
    <mergeCell ref="E22:G22"/>
    <mergeCell ref="H22:J22"/>
    <mergeCell ref="B24:D24"/>
    <mergeCell ref="E24:G24"/>
    <mergeCell ref="H24:J24"/>
    <mergeCell ref="B26:D26"/>
    <mergeCell ref="E26:G26"/>
    <mergeCell ref="H26:J26"/>
    <mergeCell ref="N44:O44"/>
    <mergeCell ref="N45:O45"/>
    <mergeCell ref="B30:D30"/>
    <mergeCell ref="E30:G30"/>
    <mergeCell ref="H30:J30"/>
    <mergeCell ref="K30:M30"/>
    <mergeCell ref="N30:P30"/>
    <mergeCell ref="N43:O43"/>
    <mergeCell ref="A41:I41"/>
    <mergeCell ref="B44:I44"/>
    <mergeCell ref="B42:I42"/>
    <mergeCell ref="B43:I43"/>
  </mergeCells>
  <pageMargins left="0.70866141732283472" right="0.70866141732283472" top="0.74803149606299213" bottom="0.74803149606299213" header="0.31496062992125984" footer="0.31496062992125984"/>
  <pageSetup paperSize="8" scale="92" orientation="landscape" r:id="rId1"/>
  <headerFooter>
    <oddHeader>&amp;LLOGO STRUCTURE</oddHeader>
    <oddFooter>&amp;CPage &amp;P / &amp;N&amp;RMise à jour du 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DOUANES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MONTAUT FREDERIC</dc:creator>
  <cp:lastModifiedBy>Claire Rochelle</cp:lastModifiedBy>
  <cp:lastPrinted>2018-09-13T13:30:22Z</cp:lastPrinted>
  <dcterms:created xsi:type="dcterms:W3CDTF">2018-07-18T07:29:49Z</dcterms:created>
  <dcterms:modified xsi:type="dcterms:W3CDTF">2018-11-21T08:21:03Z</dcterms:modified>
</cp:coreProperties>
</file>